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Glb\!общий доступ\Мои документы\ДУМЫ\2022\3-18 от 19.12.2022\"/>
    </mc:Choice>
  </mc:AlternateContent>
  <bookViews>
    <workbookView xWindow="-120" yWindow="-120" windowWidth="15480" windowHeight="11640"/>
  </bookViews>
  <sheets>
    <sheet name="Приложение6" sheetId="2" r:id="rId1"/>
    <sheet name="Приложение11" sheetId="3" r:id="rId2"/>
  </sheets>
  <definedNames>
    <definedName name="_xlnm.Print_Titles" localSheetId="1">Приложение11!$9:$9</definedName>
    <definedName name="_xlnm.Print_Titles" localSheetId="0">Приложение6!$9:$9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9" i="2" l="1"/>
  <c r="G35" i="2"/>
  <c r="G34" i="2"/>
  <c r="G59" i="2"/>
  <c r="G104" i="2"/>
  <c r="G100" i="2"/>
  <c r="G90" i="2"/>
  <c r="G77" i="2"/>
  <c r="G76" i="2"/>
  <c r="G36" i="2"/>
  <c r="F36" i="2"/>
  <c r="F37" i="2"/>
  <c r="G41" i="2" l="1"/>
  <c r="G20" i="2"/>
  <c r="G15" i="2"/>
  <c r="G135" i="2"/>
  <c r="G136" i="2"/>
  <c r="F104" i="2" l="1"/>
  <c r="G30" i="2" l="1"/>
  <c r="G44" i="2"/>
  <c r="G53" i="2"/>
  <c r="G54" i="2"/>
  <c r="G102" i="2"/>
  <c r="G149" i="2"/>
  <c r="G94" i="2" l="1"/>
  <c r="G43" i="2" l="1"/>
  <c r="F44" i="2"/>
  <c r="F136" i="2" l="1"/>
  <c r="G144" i="2"/>
  <c r="G134" i="2" l="1"/>
  <c r="F134" i="2" s="1"/>
  <c r="F137" i="2"/>
  <c r="G96" i="2"/>
  <c r="G45" i="2"/>
  <c r="G139" i="2"/>
  <c r="D93" i="2" l="1"/>
  <c r="F78" i="2" l="1"/>
  <c r="F79" i="2"/>
  <c r="G75" i="2"/>
  <c r="F77" i="2"/>
  <c r="G21" i="2"/>
  <c r="G26" i="2" l="1"/>
  <c r="G93" i="2"/>
  <c r="F93" i="2" s="1"/>
  <c r="F94" i="2"/>
  <c r="G39" i="2" l="1"/>
  <c r="G83" i="2" l="1"/>
  <c r="F24" i="2" l="1"/>
  <c r="F26" i="2"/>
  <c r="G25" i="2"/>
  <c r="D78" i="2"/>
  <c r="F25" i="2" l="1"/>
  <c r="G138" i="2"/>
  <c r="D138" i="2" l="1"/>
  <c r="F139" i="2"/>
  <c r="F138" i="2"/>
  <c r="I34" i="3" l="1"/>
  <c r="H21" i="3" l="1"/>
  <c r="G82" i="3" l="1"/>
  <c r="G81" i="3" s="1"/>
  <c r="I82" i="3"/>
  <c r="H82" i="3" s="1"/>
  <c r="F83" i="3"/>
  <c r="H83" i="3"/>
  <c r="I68" i="3"/>
  <c r="F82" i="3" l="1"/>
  <c r="G80" i="3"/>
  <c r="F80" i="3" s="1"/>
  <c r="F81" i="3"/>
  <c r="I81" i="3"/>
  <c r="I120" i="3"/>
  <c r="G51" i="3"/>
  <c r="I35" i="3"/>
  <c r="I109" i="3"/>
  <c r="G69" i="3"/>
  <c r="G71" i="3"/>
  <c r="G68" i="3" l="1"/>
  <c r="H81" i="3"/>
  <c r="I80" i="3"/>
  <c r="H80" i="3" s="1"/>
  <c r="G38" i="3"/>
  <c r="I38" i="3"/>
  <c r="H111" i="3" l="1"/>
  <c r="G18" i="3" l="1"/>
  <c r="H47" i="3"/>
  <c r="I33" i="3" l="1"/>
  <c r="G33" i="3"/>
  <c r="G123" i="2" l="1"/>
  <c r="I119" i="3"/>
  <c r="I118" i="3" s="1"/>
  <c r="I117" i="3" s="1"/>
  <c r="G120" i="3"/>
  <c r="G119" i="3" s="1"/>
  <c r="G118" i="3" s="1"/>
  <c r="G117" i="3" s="1"/>
  <c r="I116" i="3"/>
  <c r="I115" i="3" s="1"/>
  <c r="I114" i="3" s="1"/>
  <c r="I113" i="3" s="1"/>
  <c r="I112" i="3" s="1"/>
  <c r="G115" i="3"/>
  <c r="G114" i="3" s="1"/>
  <c r="G113" i="3" s="1"/>
  <c r="G112" i="3" s="1"/>
  <c r="I108" i="3"/>
  <c r="I107" i="3" s="1"/>
  <c r="I106" i="3" s="1"/>
  <c r="G109" i="3"/>
  <c r="G108" i="3" s="1"/>
  <c r="G107" i="3" s="1"/>
  <c r="G106" i="3" s="1"/>
  <c r="G97" i="3"/>
  <c r="G96" i="3" s="1"/>
  <c r="G90" i="3"/>
  <c r="I90" i="3"/>
  <c r="G88" i="3"/>
  <c r="I88" i="3"/>
  <c r="G86" i="3"/>
  <c r="I86" i="3"/>
  <c r="I78" i="3"/>
  <c r="I77" i="3" s="1"/>
  <c r="I76" i="3" s="1"/>
  <c r="G78" i="3"/>
  <c r="G77" i="3" s="1"/>
  <c r="G76" i="3" s="1"/>
  <c r="I66" i="3"/>
  <c r="I65" i="3" s="1"/>
  <c r="G66" i="3"/>
  <c r="G65" i="3" s="1"/>
  <c r="G64" i="3" s="1"/>
  <c r="G54" i="3"/>
  <c r="G50" i="3"/>
  <c r="G49" i="3" s="1"/>
  <c r="G48" i="3" s="1"/>
  <c r="I51" i="3"/>
  <c r="I50" i="3" s="1"/>
  <c r="I49" i="3" s="1"/>
  <c r="I48" i="3" s="1"/>
  <c r="I45" i="3"/>
  <c r="G45" i="3"/>
  <c r="G44" i="3" s="1"/>
  <c r="G43" i="3" s="1"/>
  <c r="G42" i="3" s="1"/>
  <c r="I37" i="3"/>
  <c r="G37" i="3"/>
  <c r="I31" i="3"/>
  <c r="G31" i="3"/>
  <c r="H41" i="3"/>
  <c r="H40" i="3"/>
  <c r="F41" i="3"/>
  <c r="G40" i="3"/>
  <c r="F40" i="3"/>
  <c r="H36" i="3"/>
  <c r="H35" i="3"/>
  <c r="F36" i="3"/>
  <c r="G35" i="3"/>
  <c r="F35" i="3" s="1"/>
  <c r="I28" i="3"/>
  <c r="G28" i="3"/>
  <c r="I18" i="3"/>
  <c r="G17" i="3"/>
  <c r="G16" i="3" s="1"/>
  <c r="I15" i="3"/>
  <c r="I14" i="3" s="1"/>
  <c r="I13" i="3" s="1"/>
  <c r="I12" i="3" s="1"/>
  <c r="G14" i="3"/>
  <c r="G13" i="3" s="1"/>
  <c r="G12" i="3" s="1"/>
  <c r="F15" i="3"/>
  <c r="G106" i="2"/>
  <c r="G105" i="2" s="1"/>
  <c r="F107" i="2"/>
  <c r="F108" i="2"/>
  <c r="G71" i="2"/>
  <c r="G62" i="2" s="1"/>
  <c r="G61" i="2" s="1"/>
  <c r="G18" i="2"/>
  <c r="I17" i="3" l="1"/>
  <c r="H18" i="3"/>
  <c r="I64" i="3"/>
  <c r="I53" i="3" s="1"/>
  <c r="G53" i="3"/>
  <c r="I27" i="3"/>
  <c r="I44" i="3"/>
  <c r="H45" i="3"/>
  <c r="G27" i="3"/>
  <c r="G26" i="3" s="1"/>
  <c r="G11" i="3" s="1"/>
  <c r="H15" i="3"/>
  <c r="G85" i="3"/>
  <c r="G84" i="3" s="1"/>
  <c r="F106" i="2"/>
  <c r="I85" i="3"/>
  <c r="I84" i="3" s="1"/>
  <c r="I75" i="3" s="1"/>
  <c r="F105" i="2"/>
  <c r="G52" i="2"/>
  <c r="F41" i="2"/>
  <c r="G40" i="2"/>
  <c r="G47" i="2"/>
  <c r="G46" i="2" s="1"/>
  <c r="F46" i="2" s="1"/>
  <c r="F48" i="2"/>
  <c r="F45" i="2"/>
  <c r="G42" i="2"/>
  <c r="G38" i="2"/>
  <c r="I16" i="3" l="1"/>
  <c r="H16" i="3" s="1"/>
  <c r="H17" i="3"/>
  <c r="G75" i="3"/>
  <c r="G10" i="3" s="1"/>
  <c r="G122" i="3" s="1"/>
  <c r="F122" i="3" s="1"/>
  <c r="I43" i="3"/>
  <c r="H44" i="3"/>
  <c r="I26" i="3"/>
  <c r="I11" i="3" s="1"/>
  <c r="H11" i="3" s="1"/>
  <c r="F40" i="2"/>
  <c r="F47" i="2"/>
  <c r="G99" i="2"/>
  <c r="F90" i="2"/>
  <c r="F52" i="2"/>
  <c r="F149" i="2"/>
  <c r="F150" i="2"/>
  <c r="F144" i="2"/>
  <c r="F125" i="2"/>
  <c r="F130" i="2"/>
  <c r="F110" i="2"/>
  <c r="F111" i="2"/>
  <c r="F112" i="2"/>
  <c r="F113" i="2"/>
  <c r="F114" i="2"/>
  <c r="F115" i="2"/>
  <c r="F118" i="2"/>
  <c r="F120" i="2"/>
  <c r="F121" i="2"/>
  <c r="F102" i="2"/>
  <c r="F96" i="2"/>
  <c r="F76" i="2"/>
  <c r="F81" i="2"/>
  <c r="F83" i="2"/>
  <c r="F85" i="2"/>
  <c r="F59" i="2"/>
  <c r="F54" i="2"/>
  <c r="F35" i="2"/>
  <c r="F38" i="2"/>
  <c r="F39" i="2"/>
  <c r="F42" i="2"/>
  <c r="F43" i="2"/>
  <c r="F21" i="2"/>
  <c r="F30" i="2"/>
  <c r="F15" i="2"/>
  <c r="I42" i="3" l="1"/>
  <c r="H42" i="3" s="1"/>
  <c r="H43" i="3"/>
  <c r="F99" i="2"/>
  <c r="F53" i="2"/>
  <c r="F100" i="2"/>
  <c r="F65" i="2"/>
  <c r="F66" i="2"/>
  <c r="F67" i="2"/>
  <c r="F68" i="2"/>
  <c r="F69" i="2"/>
  <c r="F70" i="2"/>
  <c r="F72" i="2"/>
  <c r="I10" i="3" l="1"/>
  <c r="F20" i="2"/>
  <c r="F135" i="2"/>
  <c r="F34" i="2"/>
  <c r="F19" i="2"/>
  <c r="G14" i="2"/>
  <c r="F14" i="2" s="1"/>
  <c r="G124" i="2"/>
  <c r="F124" i="2" s="1"/>
  <c r="G117" i="2"/>
  <c r="F117" i="2" s="1"/>
  <c r="G64" i="2"/>
  <c r="F64" i="2" s="1"/>
  <c r="G78" i="2"/>
  <c r="G84" i="2"/>
  <c r="F84" i="2" s="1"/>
  <c r="F71" i="2"/>
  <c r="G23" i="2"/>
  <c r="F23" i="2" s="1"/>
  <c r="F123" i="2"/>
  <c r="G101" i="2"/>
  <c r="G82" i="2"/>
  <c r="F82" i="2" s="1"/>
  <c r="G89" i="2"/>
  <c r="G95" i="2"/>
  <c r="G92" i="2" s="1"/>
  <c r="G109" i="2"/>
  <c r="F109" i="2" s="1"/>
  <c r="G129" i="2"/>
  <c r="G133" i="2"/>
  <c r="F133" i="2" s="1"/>
  <c r="G143" i="2"/>
  <c r="G148" i="2"/>
  <c r="F148" i="2" s="1"/>
  <c r="G29" i="2"/>
  <c r="G51" i="2"/>
  <c r="G58" i="2"/>
  <c r="G80" i="2"/>
  <c r="F80" i="2" s="1"/>
  <c r="G103" i="2"/>
  <c r="F103" i="2" s="1"/>
  <c r="F17" i="3"/>
  <c r="G74" i="2" l="1"/>
  <c r="F74" i="2" s="1"/>
  <c r="I122" i="3"/>
  <c r="G98" i="2"/>
  <c r="F98" i="2" s="1"/>
  <c r="F75" i="2"/>
  <c r="F101" i="2"/>
  <c r="G147" i="2"/>
  <c r="F147" i="2" s="1"/>
  <c r="G122" i="2"/>
  <c r="G119" i="2" s="1"/>
  <c r="F119" i="2" s="1"/>
  <c r="G13" i="2"/>
  <c r="F13" i="2" s="1"/>
  <c r="G128" i="2"/>
  <c r="F129" i="2"/>
  <c r="G28" i="2"/>
  <c r="F29" i="2"/>
  <c r="G142" i="2"/>
  <c r="F143" i="2"/>
  <c r="G63" i="2"/>
  <c r="G50" i="2"/>
  <c r="G49" i="2" s="1"/>
  <c r="F49" i="2" s="1"/>
  <c r="F51" i="2"/>
  <c r="F95" i="2"/>
  <c r="G88" i="2"/>
  <c r="F89" i="2"/>
  <c r="G57" i="2"/>
  <c r="F58" i="2"/>
  <c r="G33" i="2"/>
  <c r="G116" i="2"/>
  <c r="F116" i="2" s="1"/>
  <c r="F63" i="2"/>
  <c r="G22" i="2"/>
  <c r="F22" i="2" s="1"/>
  <c r="H12" i="3"/>
  <c r="H13" i="3"/>
  <c r="H14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7" i="3"/>
  <c r="H38" i="3"/>
  <c r="H39" i="3"/>
  <c r="H46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5" i="3"/>
  <c r="H66" i="3"/>
  <c r="H67" i="3"/>
  <c r="H69" i="3"/>
  <c r="H70" i="3"/>
  <c r="H71" i="3"/>
  <c r="H72" i="3"/>
  <c r="H73" i="3"/>
  <c r="H74" i="3"/>
  <c r="H75" i="3"/>
  <c r="H76" i="3"/>
  <c r="H77" i="3"/>
  <c r="H78" i="3"/>
  <c r="H79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10" i="3"/>
  <c r="H109" i="3" s="1"/>
  <c r="H108" i="3" s="1"/>
  <c r="H107" i="3" s="1"/>
  <c r="H106" i="3" s="1"/>
  <c r="H112" i="3"/>
  <c r="H113" i="3"/>
  <c r="H114" i="3"/>
  <c r="H115" i="3"/>
  <c r="H116" i="3"/>
  <c r="H117" i="3"/>
  <c r="H118" i="3"/>
  <c r="H119" i="3"/>
  <c r="H120" i="3"/>
  <c r="H121" i="3"/>
  <c r="F11" i="3"/>
  <c r="F12" i="3"/>
  <c r="F13" i="3"/>
  <c r="F14" i="3"/>
  <c r="F16" i="3"/>
  <c r="F18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7" i="3"/>
  <c r="F38" i="3"/>
  <c r="F39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9" i="3"/>
  <c r="F70" i="3"/>
  <c r="F71" i="3"/>
  <c r="F72" i="3"/>
  <c r="F73" i="3"/>
  <c r="F74" i="3"/>
  <c r="F75" i="3"/>
  <c r="F76" i="3"/>
  <c r="F77" i="3"/>
  <c r="F78" i="3"/>
  <c r="F79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0" i="3"/>
  <c r="H68" i="3" l="1"/>
  <c r="H64" i="3"/>
  <c r="H10" i="3"/>
  <c r="H122" i="3" s="1"/>
  <c r="F68" i="3"/>
  <c r="G146" i="2"/>
  <c r="F146" i="2" s="1"/>
  <c r="F122" i="2"/>
  <c r="G97" i="2"/>
  <c r="F97" i="2" s="1"/>
  <c r="G12" i="2"/>
  <c r="F12" i="2" s="1"/>
  <c r="G27" i="2"/>
  <c r="F27" i="2" s="1"/>
  <c r="F28" i="2"/>
  <c r="G145" i="2"/>
  <c r="F145" i="2" s="1"/>
  <c r="G141" i="2"/>
  <c r="F142" i="2"/>
  <c r="G127" i="2"/>
  <c r="F128" i="2"/>
  <c r="F50" i="2"/>
  <c r="G132" i="2"/>
  <c r="F132" i="2" s="1"/>
  <c r="G91" i="2"/>
  <c r="F92" i="2"/>
  <c r="G87" i="2"/>
  <c r="F87" i="2" s="1"/>
  <c r="F88" i="2"/>
  <c r="G56" i="2"/>
  <c r="F57" i="2"/>
  <c r="G32" i="2"/>
  <c r="G31" i="2" s="1"/>
  <c r="F33" i="2"/>
  <c r="G17" i="2"/>
  <c r="F18" i="2"/>
  <c r="G73" i="2"/>
  <c r="F73" i="2" s="1"/>
  <c r="F31" i="2" l="1"/>
  <c r="F32" i="2"/>
  <c r="G60" i="2"/>
  <c r="F60" i="2" s="1"/>
  <c r="F91" i="2"/>
  <c r="G86" i="2"/>
  <c r="G126" i="2"/>
  <c r="F126" i="2" s="1"/>
  <c r="F127" i="2"/>
  <c r="G140" i="2"/>
  <c r="F140" i="2" s="1"/>
  <c r="F141" i="2"/>
  <c r="G131" i="2"/>
  <c r="F131" i="2" s="1"/>
  <c r="G55" i="2"/>
  <c r="F55" i="2" s="1"/>
  <c r="F56" i="2"/>
  <c r="F17" i="2"/>
  <c r="G16" i="2"/>
  <c r="G11" i="2" l="1"/>
  <c r="F86" i="2"/>
  <c r="F62" i="2"/>
  <c r="F16" i="2"/>
  <c r="F61" i="2" l="1"/>
  <c r="G10" i="2"/>
  <c r="F10" i="2" s="1"/>
  <c r="F11" i="2"/>
  <c r="G151" i="2" l="1"/>
  <c r="F151" i="2" s="1"/>
</calcChain>
</file>

<file path=xl/sharedStrings.xml><?xml version="1.0" encoding="utf-8"?>
<sst xmlns="http://schemas.openxmlformats.org/spreadsheetml/2006/main" count="1260" uniqueCount="209">
  <si>
    <t>Вед.</t>
  </si>
  <si>
    <t>Разд.</t>
  </si>
  <si>
    <t>Ц.ст.</t>
  </si>
  <si>
    <t>Расх.</t>
  </si>
  <si>
    <t>Сумма на 2022 год</t>
  </si>
  <si>
    <t xml:space="preserve">  Муниципальное учреждение администрация Нижнеивкинского городского поселения Куменского района Кировской</t>
  </si>
  <si>
    <t>981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</si>
  <si>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</si>
  <si>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</si>
  <si>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</si>
  <si>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</si>
  <si>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</si>
  <si>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</si>
  <si>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</si>
  <si>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2020-2022 годы</t>
  </si>
  <si>
    <t>0100000000</t>
  </si>
  <si>
    <t xml:space="preserve">          Глава муниципального образования</t>
  </si>
  <si>
    <t>0100001010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</si>
  <si>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</si>
  <si>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</si>
  <si>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</si>
  <si>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</si>
  <si>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Органы местного самоуправления (центральный аппарат)</t>
  </si>
  <si>
    <t>0100001030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</si>
  <si>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</si>
  <si>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</si>
  <si>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</si>
  <si>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</si>
  <si>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Резервные фонды</t>
  </si>
  <si>
    <t>0111</t>
  </si>
  <si>
    <t xml:space="preserve">          Резервный фонд администрации поселения</t>
  </si>
  <si>
    <t>0100007040</t>
  </si>
  <si>
    <t xml:space="preserve">      Другие общегосударственные вопросы</t>
  </si>
  <si>
    <t>0113</t>
  </si>
  <si>
    <t xml:space="preserve">          Расходы на мероприятия хозяйственного обеспечения деятельности органов местного самоуправления</t>
  </si>
  <si>
    <t>0100001040</t>
  </si>
  <si>
    <t xml:space="preserve">          Взносы в ассоциацию</t>
  </si>
  <si>
    <t>0100002050</t>
  </si>
  <si>
    <t xml:space="preserve">          Условно утверждаемые расходы</t>
  </si>
  <si>
    <t>0100088000</t>
  </si>
  <si>
    <t xml:space="preserve">        Муниципальная программа "Управление муниципальным имуществом Нижнеивкинского городского поселения 2020-2024 гг"</t>
  </si>
  <si>
    <t>0200000000</t>
  </si>
  <si>
    <t xml:space="preserve">          Мероприятия по управлению, содержанию, и ремонту муниципального имущества</t>
  </si>
  <si>
    <t>0200001050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</si>
  <si>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</si>
  <si>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</si>
  <si>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</si>
  <si>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</si>
  <si>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>0100051180</t>
  </si>
  <si>
    <t xml:space="preserve">    НАЦИОНАЛЬНАЯ БЕЗОПАСНОСТЬ И ПРАВООХРАНИТЕЛЬНАЯ ДЕЯТЕЛЬНОСТЬ</t>
  </si>
  <si>
    <t>0300</t>
  </si>
  <si>
    <t>0310</t>
  </si>
  <si>
    <t xml:space="preserve">        Муниципальная программа "Пожарная безопасность и защита населения и территорий Нижнеивкинского городского поселения от чрезвычайных ситуаций на 2020-2024 гг"</t>
  </si>
  <si>
    <t>0600000000</t>
  </si>
  <si>
    <t xml:space="preserve">          Мероприятия в области национальной безопасности и правоохранительной деятельности</t>
  </si>
  <si>
    <t>0600004010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</si>
  <si>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</si>
  <si>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</si>
  <si>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</si>
  <si>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</si>
  <si>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  Муниципальная программа "Охрана окружающей среды, воспроизводство и использование природных ресурсов на 2020-2021годы"</t>
  </si>
  <si>
    <t>1300000000</t>
  </si>
  <si>
    <t xml:space="preserve">          Реализация государственной программы Кировской области "Охрана окружающей среды, воспроизводство и использование природных ресурсов"</t>
  </si>
  <si>
    <t>13000L0160</t>
  </si>
  <si>
    <t>13000L0650</t>
  </si>
  <si>
    <t xml:space="preserve">          Расходы на кап.ремонт гидроузла пгт Нижнеивкино</t>
  </si>
  <si>
    <t>13000R0650</t>
  </si>
  <si>
    <t xml:space="preserve">          Расходы на кап.ремонт гидроузла пгт Нижнеивкино за счет областной субсидии</t>
  </si>
  <si>
    <t>13000S0650</t>
  </si>
  <si>
    <t xml:space="preserve">      Дорожное хозяйство (дорожные фонды)</t>
  </si>
  <si>
    <t>0409</t>
  </si>
  <si>
    <t>1100000000</t>
  </si>
  <si>
    <t xml:space="preserve">          Содержание и ремонт автомобильных дорог общего пользования местного значения</t>
  </si>
  <si>
    <t>1100004110</t>
  </si>
  <si>
    <t xml:space="preserve">          Ремонт автомобильных дорог местного значения с твердым покрытием в границах городских населенных пунктах</t>
  </si>
  <si>
    <t>1100015550</t>
  </si>
  <si>
    <t xml:space="preserve">          Расходы на благоустройство дворовой территории по ул Курортная пгт. Нижнеивкино</t>
  </si>
  <si>
    <t>11000S5170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</si>
  <si>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</si>
  <si>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</si>
  <si>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</si>
  <si>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</si>
  <si>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Муниципальная програма "Развитие жилищно-коммунального хозяйства и благоустройства территории Нижнеивкинского городского поселения на 2020-2024 годы"</t>
  </si>
  <si>
    <t>0700000000</t>
  </si>
  <si>
    <t xml:space="preserve">          Мероприятия в области жилищного хозяйства</t>
  </si>
  <si>
    <t>0700004200</t>
  </si>
  <si>
    <t xml:space="preserve">      Коммунальное хозяйство</t>
  </si>
  <si>
    <t>0502</t>
  </si>
  <si>
    <t xml:space="preserve">          Мероприятия в области коммунального хозяйства</t>
  </si>
  <si>
    <t>0700004300</t>
  </si>
  <si>
    <t xml:space="preserve">      Благоустройство</t>
  </si>
  <si>
    <t>0503</t>
  </si>
  <si>
    <t xml:space="preserve">          Уличное освещение</t>
  </si>
  <si>
    <t>0700004410</t>
  </si>
  <si>
    <t xml:space="preserve">          Организация и содержание мест захоронения</t>
  </si>
  <si>
    <t>0700004420</t>
  </si>
  <si>
    <t xml:space="preserve">          Прочие мероприятия по благоустройству городских округов и поселений</t>
  </si>
  <si>
    <t>0700004430</t>
  </si>
  <si>
    <t xml:space="preserve">          Расходы на памятник воинам ВОВ в пгт Нижнеивкино</t>
  </si>
  <si>
    <t>0700004440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</si>
  <si>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</t>
  </si>
  <si>
    <t>0700015170</t>
  </si>
  <si>
    <t xml:space="preserve">        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</si>
  <si>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>1200000000</t>
  </si>
  <si>
    <t xml:space="preserve">          Реализация программ формирования современной городской среды</t>
  </si>
  <si>
    <t>120F255550</t>
  </si>
  <si>
    <t xml:space="preserve">          Расходы на благоустройство территории пгт Нижнеивкино за счет областной субсидии</t>
  </si>
  <si>
    <t>120S255550</t>
  </si>
  <si>
    <t xml:space="preserve">        Муниципальная программа "Комплексное развитие сельских территорий Нижнеивкинского городского поселения на 2020 год"</t>
  </si>
  <si>
    <t>1400000000</t>
  </si>
  <si>
    <t xml:space="preserve">          Обустройство площадок накопления твердых коммунальных отходов на территории Нижнеивкинского городского поселения</t>
  </si>
  <si>
    <t>1400015190</t>
  </si>
  <si>
    <t xml:space="preserve">          Обеспечение комплексного развития сельских территорий</t>
  </si>
  <si>
    <t>14000L5760</t>
  </si>
  <si>
    <t xml:space="preserve">    ОБРАЗОВАНИЕ</t>
  </si>
  <si>
    <t>0700</t>
  </si>
  <si>
    <t xml:space="preserve">      Профессиональная подготовка, переподготовка и повышение квалификации</t>
  </si>
  <si>
    <t>0705</t>
  </si>
  <si>
    <t xml:space="preserve">          Подготовка и повышение квалификации лиц, замещающих муниципальные должности, и муниципальных служащих</t>
  </si>
  <si>
    <t>0100015560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</si>
  <si>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</si>
  <si>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</si>
  <si>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</si>
  <si>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</si>
  <si>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Муниципальная программа "Организация культурного обслуживания населения в Нижнеивкинском городском поселении на 2020-2024 годах"</t>
  </si>
  <si>
    <t>0800000000</t>
  </si>
  <si>
    <t xml:space="preserve">          Библиотека-клуб</t>
  </si>
  <si>
    <t>0800002300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</si>
  <si>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</si>
  <si>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</si>
  <si>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</si>
  <si>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</si>
  <si>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Ежемесячная доплата к пенсии муниципальным служащим</t>
  </si>
  <si>
    <t>0100008110</t>
  </si>
  <si>
    <t xml:space="preserve">            Социальное обеспечение и иные выплаты населению</t>
  </si>
  <si>
    <t>300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</si>
  <si>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</si>
  <si>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</si>
  <si>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</si>
  <si>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</si>
  <si>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 в Нижнеивкинском городском поселении 2020-2024 гг"</t>
  </si>
  <si>
    <t>1000000000</t>
  </si>
  <si>
    <t xml:space="preserve">          Мероприятия в области физической культуры и спорта</t>
  </si>
  <si>
    <t>1000004010</t>
  </si>
  <si>
    <t xml:space="preserve">Всего расходов:   </t>
  </si>
  <si>
    <t>к решению Нижнеивкинской</t>
  </si>
  <si>
    <t>Поселковой Думы</t>
  </si>
  <si>
    <t>ВЕДОМСТВЕННАЯ СТРУКТУРА</t>
  </si>
  <si>
    <t>Наименование показателя</t>
  </si>
  <si>
    <t>11000S5550</t>
  </si>
  <si>
    <t>Софинансирование на  ремонт автомобильных дорог местного значения с твердым покрытием в границах городских населенных пунктах</t>
  </si>
  <si>
    <t>1500001030</t>
  </si>
  <si>
    <t>1300000160</t>
  </si>
  <si>
    <t>1200255550</t>
  </si>
  <si>
    <t>1400005760</t>
  </si>
  <si>
    <t xml:space="preserve">Расходы на благоустройство территории пгт Нижнеивкино </t>
  </si>
  <si>
    <t>Расходы на обустройство площадок накопления твердых коммунальных отходов на территории Нижнеивкинского городского поселения</t>
  </si>
  <si>
    <t>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</si>
  <si>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>1500000000</t>
  </si>
  <si>
    <t>Муниципальная программа«Энергосбережение и повышения энергетической эффективности на территории Нижнеивкинского городского поселения на 2020-2024годы»</t>
  </si>
  <si>
    <t>Обеспечение муниципальной программы «Энергосбережение и повышения энергетической эффективности на территории Нижнеивкинского городского поселения на 2020-2024годы»</t>
  </si>
  <si>
    <t>1500001040</t>
  </si>
  <si>
    <t xml:space="preserve">          Муниципальная программа «Энергосбережение и повышения энергетической эффективности на территории Нижнеивкинского городского поселения на 2020-2024годы»</t>
  </si>
  <si>
    <t xml:space="preserve">          Финансовое обеспечение деятельности органов местного самоуправления</t>
  </si>
  <si>
    <t>Расходы на ремонт гидроузла пгт Нижнеивкино</t>
  </si>
  <si>
    <t xml:space="preserve">            Создание и деятельность в муниципальных образованиях административной (ых) комисии (ий)</t>
  </si>
  <si>
    <t>0100016050</t>
  </si>
  <si>
    <t xml:space="preserve">              Закупка товаров, работ и услуг для обеспечения государственных (муниципальных) нужд</t>
  </si>
  <si>
    <t>доб в росп</t>
  </si>
  <si>
    <t>Сумма на 2023 год</t>
  </si>
  <si>
    <t>убрать</t>
  </si>
  <si>
    <t xml:space="preserve">расходов бюджета Нижнеивкинского городского поселения на 2022 год </t>
  </si>
  <si>
    <t>Сумма всего (тыс.руб.) на 2022</t>
  </si>
  <si>
    <t xml:space="preserve">      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2020-2024 годы</t>
  </si>
  <si>
    <t xml:space="preserve">        Муниципальная програма "Дорожное хозяйство и развитие сети муниципальных автомобильных дорог общего пользования на территории муниципального образования Нижнеивкинское городское поселение на 2020-2024 годы"</t>
  </si>
  <si>
    <t xml:space="preserve"> Муниципальная програма "Развитие транспортной системы муниципального образования Нижнеивкинское городское поселение"</t>
  </si>
  <si>
    <t>Приложение № 6</t>
  </si>
  <si>
    <t>Приложение № 11</t>
  </si>
  <si>
    <t>Сумма всего (тыс.руб.) 2024 год</t>
  </si>
  <si>
    <t>расходов бюджета Нижнеивкинского городского поселения на  плановый период 2023-2024года</t>
  </si>
  <si>
    <t>11000S5555</t>
  </si>
  <si>
    <t>Софинансирование ремонта автомобильных дорог местного значения с твердым покрытием в границах городских населенных пунктах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</si>
  <si>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</si>
  <si>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Защита населения и территории от чрезвычайных ситуаций природного и техногенного характера, пожарная безопасность</t>
  </si>
  <si>
    <t>Сумма всего (тыс.руб.) 2023 год</t>
  </si>
  <si>
    <t>11000S5175</t>
  </si>
  <si>
    <t>080001403А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</si>
  <si>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</si>
  <si>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0107</t>
  </si>
  <si>
    <t>0100001050</t>
  </si>
  <si>
    <t xml:space="preserve">            Проведение выборов и референдумов</t>
  </si>
  <si>
    <t xml:space="preserve">              Иные бюджетные ассигнования</t>
  </si>
  <si>
    <t>от 17.03.21 №  51/260</t>
  </si>
  <si>
    <t xml:space="preserve">       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</si>
  <si>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 xml:space="preserve">      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</si>
  <si>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Обеспечение отопительного сезона</t>
  </si>
  <si>
    <t xml:space="preserve">         Расходы за счёт средств на выполнение расходных обязательств муниципальных образований </t>
  </si>
  <si>
    <t xml:space="preserve">         Софинансирование расходов на реализацию инвестиционных программ и проектов развития общественной инфраструктуры муниципальных образований</t>
  </si>
  <si>
    <t xml:space="preserve">  Иные бюджетные ассигнования</t>
  </si>
  <si>
    <t xml:space="preserve">      Софинансирование расходов на реализацию инвестиционных программ и проектов развития общественной инфраструктуры муниципальных образований в Кировской области</t>
  </si>
  <si>
    <t>Иные межбюджетные трансферты из областного бюджета</t>
  </si>
  <si>
    <t>070001742Г</t>
  </si>
  <si>
    <t>0700017000</t>
  </si>
  <si>
    <t xml:space="preserve">        Иные бюджетные ассигнования</t>
  </si>
  <si>
    <t xml:space="preserve"> Закупка товаров, работ и услуг для обеспечения государственных (муниципальных) нужд</t>
  </si>
  <si>
    <t>от 19.12.22 № 3/24</t>
  </si>
  <si>
    <t xml:space="preserve">        Расходы за счёт средств на выполнение расходных обязательств муниципальных образований </t>
  </si>
  <si>
    <t xml:space="preserve">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</si>
  <si>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010001403А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</si>
</sst>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1.5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Arial CYR"/>
      <family val="2"/>
    </font>
    <font>
      <b/>
      <sz val="10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sz val="10"/>
      <color rgb="FF00000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13" fillId="0" borderId="2">
      <alignment vertical="top" wrapText="1"/>
    </xf>
    <xf numFmtId="4" fontId="13" fillId="3" borderId="2">
      <alignment horizontal="right" vertical="top" shrinkToFit="1"/>
    </xf>
  </cellStyleXfs>
  <cellXfs count="113">
    <xf numFmtId="0" fontId="0" fillId="0" borderId="0" xfId="0"/>
    <xf numFmtId="0" fontId="0" fillId="0" borderId="0" xfId="0" applyProtection="1">
      <protection locked="0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/>
    </xf>
    <xf numFmtId="0" fontId="6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/>
    </xf>
    <xf numFmtId="0" fontId="6" fillId="0" borderId="0" xfId="0" applyFont="1" applyProtection="1">
      <protection locked="0"/>
    </xf>
    <xf numFmtId="0" fontId="10" fillId="0" borderId="1" xfId="2" applyNumberFormat="1" applyFont="1" applyProtection="1"/>
    <xf numFmtId="0" fontId="10" fillId="0" borderId="2" xfId="5" applyNumberFormat="1" applyFont="1" applyProtection="1">
      <alignment horizontal="center" vertical="center" wrapText="1"/>
    </xf>
    <xf numFmtId="1" fontId="10" fillId="0" borderId="2" xfId="7" applyNumberFormat="1" applyFont="1" applyProtection="1">
      <alignment horizontal="center" vertical="top" shrinkToFit="1"/>
    </xf>
    <xf numFmtId="164" fontId="10" fillId="0" borderId="2" xfId="7" applyNumberFormat="1" applyFont="1" applyProtection="1">
      <alignment horizontal="center" vertical="top" shrinkToFit="1"/>
    </xf>
    <xf numFmtId="1" fontId="11" fillId="0" borderId="2" xfId="7" applyNumberFormat="1" applyFont="1" applyProtection="1">
      <alignment horizontal="center" vertical="top" shrinkToFit="1"/>
    </xf>
    <xf numFmtId="164" fontId="11" fillId="0" borderId="2" xfId="7" applyNumberFormat="1" applyFont="1" applyProtection="1">
      <alignment horizontal="center" vertical="top" shrinkToFit="1"/>
    </xf>
    <xf numFmtId="4" fontId="10" fillId="2" borderId="2" xfId="8" applyNumberFormat="1" applyFont="1" applyProtection="1">
      <alignment horizontal="right" vertical="top" shrinkToFit="1"/>
    </xf>
    <xf numFmtId="4" fontId="10" fillId="2" borderId="3" xfId="11" applyNumberFormat="1" applyFont="1" applyProtection="1">
      <alignment horizontal="right" vertical="top" shrinkToFit="1"/>
    </xf>
    <xf numFmtId="0" fontId="10" fillId="0" borderId="2" xfId="5" applyNumberFormat="1" applyFont="1" applyAlignment="1" applyProtection="1">
      <alignment horizontal="center" vertical="center" wrapText="1"/>
    </xf>
    <xf numFmtId="0" fontId="10" fillId="0" borderId="2" xfId="6" applyNumberFormat="1" applyFont="1" applyAlignment="1" applyProtection="1">
      <alignment vertical="top" wrapText="1"/>
    </xf>
    <xf numFmtId="0" fontId="10" fillId="0" borderId="1" xfId="2" applyNumberFormat="1" applyFont="1" applyAlignment="1" applyProtection="1">
      <alignment wrapText="1"/>
    </xf>
    <xf numFmtId="0" fontId="6" fillId="0" borderId="0" xfId="0" applyFont="1" applyAlignment="1" applyProtection="1">
      <alignment wrapText="1"/>
      <protection locked="0"/>
    </xf>
    <xf numFmtId="0" fontId="11" fillId="0" borderId="2" xfId="6" applyNumberFormat="1" applyFont="1" applyAlignment="1" applyProtection="1">
      <alignment vertical="top" wrapText="1"/>
    </xf>
    <xf numFmtId="0" fontId="10" fillId="0" borderId="6" xfId="6" applyNumberFormat="1" applyFont="1" applyBorder="1" applyAlignment="1" applyProtection="1">
      <alignment vertical="top" wrapText="1"/>
    </xf>
    <xf numFmtId="1" fontId="10" fillId="0" borderId="6" xfId="7" applyNumberFormat="1" applyFont="1" applyBorder="1" applyProtection="1">
      <alignment horizontal="center" vertical="top" shrinkToFit="1"/>
    </xf>
    <xf numFmtId="0" fontId="10" fillId="0" borderId="1" xfId="2" applyNumberFormat="1" applyFont="1" applyFill="1" applyProtection="1"/>
    <xf numFmtId="0" fontId="6" fillId="0" borderId="0" xfId="0" applyFont="1" applyFill="1" applyProtection="1">
      <protection locked="0"/>
    </xf>
    <xf numFmtId="0" fontId="10" fillId="0" borderId="2" xfId="5" applyNumberFormat="1" applyFont="1" applyFill="1" applyProtection="1">
      <alignment horizontal="center" vertical="center" wrapText="1"/>
    </xf>
    <xf numFmtId="0" fontId="10" fillId="0" borderId="2" xfId="6" applyNumberFormat="1" applyFont="1" applyFill="1" applyProtection="1">
      <alignment vertical="top" wrapText="1"/>
    </xf>
    <xf numFmtId="1" fontId="10" fillId="0" borderId="2" xfId="7" applyNumberFormat="1" applyFont="1" applyFill="1" applyProtection="1">
      <alignment horizontal="center" vertical="top" shrinkToFit="1"/>
    </xf>
    <xf numFmtId="4" fontId="10" fillId="0" borderId="2" xfId="8" applyNumberFormat="1" applyFont="1" applyFill="1" applyProtection="1">
      <alignment horizontal="right" vertical="top" shrinkToFit="1"/>
    </xf>
    <xf numFmtId="4" fontId="10" fillId="0" borderId="3" xfId="11" applyNumberFormat="1" applyFont="1" applyFill="1" applyProtection="1">
      <alignment horizontal="right" vertical="top" shrinkToFit="1"/>
    </xf>
    <xf numFmtId="164" fontId="10" fillId="0" borderId="2" xfId="8" applyNumberFormat="1" applyFont="1" applyFill="1" applyAlignment="1" applyProtection="1">
      <alignment horizontal="center" vertical="top" shrinkToFit="1"/>
    </xf>
    <xf numFmtId="0" fontId="11" fillId="0" borderId="2" xfId="6" applyNumberFormat="1" applyFont="1" applyFill="1" applyProtection="1">
      <alignment vertical="top" wrapText="1"/>
    </xf>
    <xf numFmtId="1" fontId="11" fillId="0" borderId="2" xfId="7" applyNumberFormat="1" applyFont="1" applyFill="1" applyProtection="1">
      <alignment horizontal="center" vertical="top" shrinkToFit="1"/>
    </xf>
    <xf numFmtId="164" fontId="11" fillId="0" borderId="2" xfId="8" applyNumberFormat="1" applyFont="1" applyFill="1" applyAlignment="1" applyProtection="1">
      <alignment horizontal="center" vertical="top" shrinkToFit="1"/>
    </xf>
    <xf numFmtId="164" fontId="11" fillId="0" borderId="5" xfId="8" applyNumberFormat="1" applyFont="1" applyFill="1" applyBorder="1" applyAlignment="1" applyProtection="1">
      <alignment horizontal="center" vertical="top" shrinkToFit="1"/>
    </xf>
    <xf numFmtId="0" fontId="10" fillId="0" borderId="6" xfId="6" applyNumberFormat="1" applyFont="1" applyFill="1" applyBorder="1" applyProtection="1">
      <alignment vertical="top" wrapText="1"/>
    </xf>
    <xf numFmtId="1" fontId="10" fillId="0" borderId="6" xfId="7" applyNumberFormat="1" applyFont="1" applyFill="1" applyBorder="1" applyProtection="1">
      <alignment horizontal="center" vertical="top" shrinkToFit="1"/>
    </xf>
    <xf numFmtId="2" fontId="10" fillId="2" borderId="2" xfId="8" applyNumberFormat="1" applyFont="1" applyProtection="1">
      <alignment horizontal="right" vertical="top" shrinkToFit="1"/>
    </xf>
    <xf numFmtId="0" fontId="10" fillId="0" borderId="2" xfId="7" applyNumberFormat="1" applyFont="1" applyProtection="1">
      <alignment horizontal="center" vertical="top" shrinkToFit="1"/>
    </xf>
    <xf numFmtId="49" fontId="10" fillId="0" borderId="2" xfId="7" applyNumberFormat="1" applyFont="1" applyProtection="1">
      <alignment horizontal="center" vertical="top" shrinkToFit="1"/>
    </xf>
    <xf numFmtId="1" fontId="10" fillId="0" borderId="2" xfId="7" applyNumberFormat="1" applyFont="1" applyAlignment="1" applyProtection="1">
      <alignment horizontal="center" vertical="top" shrinkToFit="1"/>
    </xf>
    <xf numFmtId="49" fontId="10" fillId="0" borderId="5" xfId="7" applyNumberFormat="1" applyFont="1" applyBorder="1" applyProtection="1">
      <alignment horizontal="center" vertical="top" shrinkToFit="1"/>
    </xf>
    <xf numFmtId="0" fontId="10" fillId="0" borderId="7" xfId="6" applyNumberFormat="1" applyFont="1" applyBorder="1" applyAlignment="1" applyProtection="1">
      <alignment vertical="top" wrapText="1"/>
    </xf>
    <xf numFmtId="0" fontId="6" fillId="0" borderId="4" xfId="0" applyFont="1" applyBorder="1" applyAlignment="1">
      <alignment wrapText="1"/>
    </xf>
    <xf numFmtId="0" fontId="10" fillId="0" borderId="7" xfId="6" applyNumberFormat="1" applyFont="1" applyBorder="1" applyAlignment="1" applyProtection="1">
      <alignment horizontal="left" vertical="top" wrapText="1"/>
    </xf>
    <xf numFmtId="0" fontId="6" fillId="0" borderId="4" xfId="0" applyFont="1" applyBorder="1" applyAlignment="1">
      <alignment horizontal="left" wrapText="1"/>
    </xf>
    <xf numFmtId="4" fontId="12" fillId="2" borderId="2" xfId="8" applyNumberFormat="1" applyFont="1" applyProtection="1">
      <alignment horizontal="right" vertical="top" shrinkToFit="1"/>
    </xf>
    <xf numFmtId="0" fontId="12" fillId="0" borderId="1" xfId="0" applyFont="1" applyBorder="1" applyAlignment="1">
      <alignment horizontal="left" vertical="top"/>
    </xf>
    <xf numFmtId="0" fontId="14" fillId="0" borderId="1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vertical="top"/>
    </xf>
    <xf numFmtId="0" fontId="11" fillId="0" borderId="8" xfId="25" applyNumberFormat="1" applyFont="1" applyFill="1" applyBorder="1" applyAlignment="1" applyProtection="1">
      <alignment horizontal="left" vertical="top" wrapText="1"/>
    </xf>
    <xf numFmtId="0" fontId="10" fillId="0" borderId="8" xfId="25" applyNumberFormat="1" applyFont="1" applyFill="1" applyBorder="1" applyAlignment="1" applyProtection="1">
      <alignment horizontal="left" vertical="top" wrapText="1"/>
    </xf>
    <xf numFmtId="4" fontId="9" fillId="0" borderId="5" xfId="26" applyFont="1" applyFill="1" applyBorder="1" applyProtection="1">
      <alignment horizontal="right" vertical="top" shrinkToFit="1"/>
    </xf>
    <xf numFmtId="4" fontId="6" fillId="0" borderId="5" xfId="26" applyFont="1" applyFill="1" applyBorder="1" applyProtection="1">
      <alignment horizontal="right" vertical="top" shrinkToFit="1"/>
    </xf>
    <xf numFmtId="164" fontId="10" fillId="0" borderId="6" xfId="7" applyNumberFormat="1" applyFont="1" applyBorder="1" applyProtection="1">
      <alignment horizontal="center" vertical="top" shrinkToFit="1"/>
    </xf>
    <xf numFmtId="1" fontId="10" fillId="0" borderId="7" xfId="7" applyNumberFormat="1" applyFont="1" applyBorder="1" applyProtection="1">
      <alignment horizontal="center" vertical="top" shrinkToFit="1"/>
    </xf>
    <xf numFmtId="164" fontId="10" fillId="0" borderId="7" xfId="7" applyNumberFormat="1" applyFont="1" applyBorder="1" applyProtection="1">
      <alignment horizontal="center" vertical="top" shrinkToFit="1"/>
    </xf>
    <xf numFmtId="1" fontId="11" fillId="0" borderId="4" xfId="20" applyNumberFormat="1" applyFont="1" applyFill="1" applyBorder="1" applyAlignment="1" applyProtection="1">
      <alignment horizontal="center" vertical="top" shrinkToFit="1"/>
    </xf>
    <xf numFmtId="1" fontId="10" fillId="0" borderId="4" xfId="20" applyNumberFormat="1" applyFont="1" applyFill="1" applyBorder="1" applyAlignment="1" applyProtection="1">
      <alignment horizontal="center" vertical="top" shrinkToFit="1"/>
    </xf>
    <xf numFmtId="4" fontId="6" fillId="2" borderId="2" xfId="8" applyNumberFormat="1" applyFont="1" applyProtection="1">
      <alignment horizontal="right" vertical="top" shrinkToFit="1"/>
    </xf>
    <xf numFmtId="1" fontId="12" fillId="0" borderId="2" xfId="7" applyNumberFormat="1" applyFont="1" applyProtection="1">
      <alignment horizontal="center" vertical="top" shrinkToFit="1"/>
    </xf>
    <xf numFmtId="1" fontId="12" fillId="0" borderId="2" xfId="7" applyNumberFormat="1" applyFont="1" applyFill="1" applyProtection="1">
      <alignment horizontal="center" vertical="top" shrinkToFit="1"/>
    </xf>
    <xf numFmtId="4" fontId="10" fillId="0" borderId="2" xfId="8" applyNumberFormat="1" applyFont="1" applyFill="1" applyAlignment="1" applyProtection="1">
      <alignment horizontal="center" vertical="top" shrinkToFit="1"/>
    </xf>
    <xf numFmtId="4" fontId="9" fillId="0" borderId="9" xfId="26" applyFont="1" applyFill="1" applyBorder="1" applyProtection="1">
      <alignment horizontal="right" vertical="top" shrinkToFit="1"/>
    </xf>
    <xf numFmtId="4" fontId="6" fillId="0" borderId="9" xfId="26" applyFont="1" applyFill="1" applyBorder="1" applyProtection="1">
      <alignment horizontal="right" vertical="top" shrinkToFit="1"/>
    </xf>
    <xf numFmtId="164" fontId="10" fillId="0" borderId="6" xfId="8" applyNumberFormat="1" applyFont="1" applyFill="1" applyBorder="1" applyAlignment="1" applyProtection="1">
      <alignment horizontal="center" vertical="top" shrinkToFit="1"/>
    </xf>
    <xf numFmtId="4" fontId="10" fillId="0" borderId="6" xfId="8" applyNumberFormat="1" applyFont="1" applyFill="1" applyBorder="1" applyProtection="1">
      <alignment horizontal="right" vertical="top" shrinkToFit="1"/>
    </xf>
    <xf numFmtId="164" fontId="10" fillId="0" borderId="7" xfId="8" applyNumberFormat="1" applyFont="1" applyFill="1" applyBorder="1" applyAlignment="1" applyProtection="1">
      <alignment horizontal="center" vertical="top" shrinkToFit="1"/>
    </xf>
    <xf numFmtId="4" fontId="10" fillId="0" borderId="7" xfId="8" applyNumberFormat="1" applyFont="1" applyFill="1" applyBorder="1" applyProtection="1">
      <alignment horizontal="right" vertical="top" shrinkToFit="1"/>
    </xf>
    <xf numFmtId="0" fontId="14" fillId="0" borderId="4" xfId="0" applyNumberFormat="1" applyFont="1" applyFill="1" applyBorder="1" applyAlignment="1" applyProtection="1">
      <alignment vertical="top"/>
    </xf>
    <xf numFmtId="0" fontId="5" fillId="0" borderId="4" xfId="0" applyNumberFormat="1" applyFont="1" applyFill="1" applyBorder="1" applyAlignment="1" applyProtection="1">
      <alignment vertical="top"/>
    </xf>
    <xf numFmtId="4" fontId="10" fillId="2" borderId="8" xfId="8" applyNumberFormat="1" applyFont="1" applyBorder="1" applyProtection="1">
      <alignment horizontal="right" vertical="top" shrinkToFit="1"/>
    </xf>
    <xf numFmtId="164" fontId="11" fillId="0" borderId="7" xfId="8" applyNumberFormat="1" applyFont="1" applyFill="1" applyBorder="1" applyAlignment="1" applyProtection="1">
      <alignment horizontal="center" vertical="top" shrinkToFit="1"/>
    </xf>
    <xf numFmtId="0" fontId="0" fillId="0" borderId="4" xfId="0" applyBorder="1" applyProtection="1">
      <protection locked="0"/>
    </xf>
    <xf numFmtId="4" fontId="11" fillId="0" borderId="2" xfId="8" applyNumberFormat="1" applyFont="1" applyFill="1" applyAlignment="1" applyProtection="1">
      <alignment horizontal="center" vertical="top" shrinkToFit="1"/>
    </xf>
    <xf numFmtId="4" fontId="11" fillId="0" borderId="3" xfId="11" applyNumberFormat="1" applyFont="1" applyFill="1" applyAlignment="1" applyProtection="1">
      <alignment horizontal="center" vertical="top" shrinkToFit="1"/>
    </xf>
    <xf numFmtId="164" fontId="12" fillId="0" borderId="2" xfId="8" applyNumberFormat="1" applyFont="1" applyFill="1" applyAlignment="1" applyProtection="1">
      <alignment horizontal="center" vertical="top" shrinkToFit="1"/>
    </xf>
    <xf numFmtId="4" fontId="12" fillId="0" borderId="2" xfId="8" applyNumberFormat="1" applyFont="1" applyFill="1" applyProtection="1">
      <alignment horizontal="right" vertical="top" shrinkToFit="1"/>
    </xf>
    <xf numFmtId="0" fontId="6" fillId="0" borderId="2" xfId="6" applyNumberFormat="1" applyFont="1" applyFill="1" applyProtection="1">
      <alignment vertical="top" wrapText="1"/>
    </xf>
    <xf numFmtId="164" fontId="15" fillId="0" borderId="2" xfId="8" applyNumberFormat="1" applyFont="1" applyFill="1" applyAlignment="1" applyProtection="1">
      <alignment horizontal="center" vertical="top" shrinkToFit="1"/>
    </xf>
    <xf numFmtId="3" fontId="11" fillId="0" borderId="2" xfId="8" applyNumberFormat="1" applyFont="1" applyFill="1" applyAlignment="1" applyProtection="1">
      <alignment horizontal="center" vertical="top" shrinkToFit="1"/>
    </xf>
    <xf numFmtId="0" fontId="6" fillId="0" borderId="0" xfId="0" applyFont="1" applyAlignment="1">
      <alignment wrapText="1"/>
    </xf>
    <xf numFmtId="0" fontId="16" fillId="0" borderId="4" xfId="25" applyNumberFormat="1" applyFont="1" applyBorder="1" applyAlignment="1" applyProtection="1">
      <alignment horizontal="left" vertical="top" wrapText="1"/>
    </xf>
    <xf numFmtId="0" fontId="16" fillId="5" borderId="4" xfId="25" applyNumberFormat="1" applyFont="1" applyFill="1" applyBorder="1" applyAlignment="1" applyProtection="1">
      <alignment horizontal="left" vertical="top" wrapText="1"/>
    </xf>
    <xf numFmtId="0" fontId="10" fillId="0" borderId="2" xfId="25" applyFont="1" applyAlignment="1" applyProtection="1">
      <alignment horizontal="left" vertical="top" wrapText="1"/>
    </xf>
    <xf numFmtId="0" fontId="6" fillId="0" borderId="10" xfId="0" applyFont="1" applyBorder="1" applyAlignment="1">
      <alignment wrapText="1"/>
    </xf>
    <xf numFmtId="1" fontId="10" fillId="0" borderId="11" xfId="7" applyNumberFormat="1" applyFont="1" applyBorder="1" applyProtection="1">
      <alignment horizontal="center" vertical="top" shrinkToFit="1"/>
    </xf>
    <xf numFmtId="0" fontId="6" fillId="0" borderId="12" xfId="0" applyFont="1" applyBorder="1" applyAlignment="1">
      <alignment wrapText="1"/>
    </xf>
    <xf numFmtId="1" fontId="10" fillId="0" borderId="12" xfId="7" applyNumberFormat="1" applyFont="1" applyBorder="1" applyProtection="1">
      <alignment horizontal="center" vertical="top" shrinkToFit="1"/>
    </xf>
    <xf numFmtId="164" fontId="12" fillId="0" borderId="2" xfId="7" applyNumberFormat="1" applyFont="1" applyProtection="1">
      <alignment horizontal="center" vertical="top" shrinkToFit="1"/>
    </xf>
    <xf numFmtId="164" fontId="10" fillId="6" borderId="2" xfId="7" applyNumberFormat="1" applyFont="1" applyFill="1" applyProtection="1">
      <alignment horizontal="center" vertical="top" shrinkToFit="1"/>
    </xf>
    <xf numFmtId="0" fontId="6" fillId="0" borderId="1" xfId="0" applyFont="1" applyBorder="1" applyAlignment="1">
      <alignment horizontal="left" vertical="top"/>
    </xf>
    <xf numFmtId="0" fontId="10" fillId="0" borderId="1" xfId="13" applyNumberFormat="1" applyFont="1" applyProtection="1">
      <alignment horizontal="left" wrapText="1"/>
    </xf>
    <xf numFmtId="0" fontId="10" fillId="0" borderId="1" xfId="13" applyFont="1">
      <alignment horizontal="left" wrapText="1"/>
    </xf>
    <xf numFmtId="0" fontId="9" fillId="0" borderId="1" xfId="0" applyFont="1" applyBorder="1" applyAlignment="1">
      <alignment horizontal="center" vertical="top"/>
    </xf>
    <xf numFmtId="0" fontId="10" fillId="0" borderId="1" xfId="4" applyNumberFormat="1" applyFont="1" applyProtection="1">
      <alignment horizontal="right"/>
    </xf>
    <xf numFmtId="0" fontId="10" fillId="0" borderId="1" xfId="4" applyFont="1">
      <alignment horizontal="right"/>
    </xf>
    <xf numFmtId="0" fontId="11" fillId="0" borderId="4" xfId="10" applyNumberFormat="1" applyFont="1" applyBorder="1" applyAlignment="1" applyProtection="1">
      <alignment horizontal="left"/>
    </xf>
    <xf numFmtId="0" fontId="11" fillId="0" borderId="4" xfId="10" applyFont="1" applyBorder="1" applyAlignment="1">
      <alignment horizontal="left"/>
    </xf>
    <xf numFmtId="0" fontId="10" fillId="0" borderId="1" xfId="4" applyNumberFormat="1" applyFont="1" applyFill="1" applyProtection="1">
      <alignment horizontal="right"/>
    </xf>
    <xf numFmtId="0" fontId="10" fillId="0" borderId="1" xfId="4" applyFont="1" applyFill="1">
      <alignment horizontal="right"/>
    </xf>
    <xf numFmtId="0" fontId="11" fillId="0" borderId="4" xfId="10" applyNumberFormat="1" applyFont="1" applyFill="1" applyBorder="1" applyAlignment="1" applyProtection="1">
      <alignment horizontal="left"/>
    </xf>
    <xf numFmtId="0" fontId="11" fillId="0" borderId="4" xfId="10" applyFont="1" applyFill="1" applyBorder="1" applyAlignment="1">
      <alignment horizontal="left"/>
    </xf>
    <xf numFmtId="0" fontId="10" fillId="0" borderId="1" xfId="13" applyNumberFormat="1" applyFont="1" applyFill="1" applyProtection="1">
      <alignment horizontal="left" wrapText="1"/>
    </xf>
    <xf numFmtId="0" fontId="10" fillId="0" borderId="1" xfId="13" applyFont="1" applyFill="1">
      <alignment horizontal="left" wrapText="1"/>
    </xf>
    <xf numFmtId="0" fontId="6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  <xf numFmtId="0" fontId="12" fillId="0" borderId="1" xfId="0" applyFont="1" applyBorder="1" applyAlignment="1">
      <alignment horizontal="left" vertical="top"/>
    </xf>
    <xf numFmtId="0" fontId="10" fillId="0" borderId="2" xfId="6" applyNumberFormat="1" applyFont="1" applyFill="1" applyAlignment="1" applyProtection="1">
      <alignment vertical="top" wrapText="1"/>
    </xf>
  </cellXfs>
  <cellStyles count="27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0" xfId="25"/>
    <cellStyle name="xl63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3"/>
  <sheetViews>
    <sheetView showGridLines="0" tabSelected="1" view="pageBreakPreview" topLeftCell="A60" zoomScaleNormal="100" zoomScaleSheetLayoutView="100" workbookViewId="0">
      <selection activeCell="E158" sqref="E158"/>
    </sheetView>
  </sheetViews>
  <sheetFormatPr defaultColWidth="9.109375" defaultRowHeight="15.6" outlineLevelRow="5" x14ac:dyDescent="0.3"/>
  <cols>
    <col min="1" max="1" width="59.33203125" style="23" customWidth="1"/>
    <col min="2" max="2" width="8.77734375" style="11" customWidth="1"/>
    <col min="3" max="3" width="10.77734375" style="11" customWidth="1"/>
    <col min="4" max="4" width="12" style="11" customWidth="1"/>
    <col min="5" max="5" width="7.6640625" style="11" customWidth="1"/>
    <col min="6" max="6" width="12.44140625" style="11" customWidth="1"/>
    <col min="7" max="7" width="11.6640625" style="11" customWidth="1"/>
    <col min="8" max="10" width="9.109375" style="1" customWidth="1"/>
    <col min="11" max="16384" width="9.109375" style="1"/>
  </cols>
  <sheetData>
    <row r="1" spans="1:7" x14ac:dyDescent="0.3">
      <c r="A1" s="9"/>
      <c r="B1" s="10"/>
      <c r="C1" s="10"/>
      <c r="D1" s="8" t="s">
        <v>176</v>
      </c>
      <c r="E1" s="8"/>
      <c r="F1" s="8"/>
    </row>
    <row r="2" spans="1:7" x14ac:dyDescent="0.3">
      <c r="A2" s="9"/>
      <c r="B2" s="10"/>
      <c r="C2" s="10"/>
      <c r="D2" s="8" t="s">
        <v>145</v>
      </c>
      <c r="E2" s="8"/>
      <c r="F2" s="8"/>
    </row>
    <row r="3" spans="1:7" x14ac:dyDescent="0.3">
      <c r="A3" s="9"/>
      <c r="B3" s="10"/>
      <c r="C3" s="10"/>
      <c r="D3" s="8" t="s">
        <v>146</v>
      </c>
      <c r="E3" s="8"/>
      <c r="F3" s="8"/>
    </row>
    <row r="4" spans="1:7" x14ac:dyDescent="0.3">
      <c r="A4" s="9"/>
      <c r="B4" s="10"/>
      <c r="C4" s="10"/>
      <c r="D4" s="95" t="s">
        <v>205</v>
      </c>
      <c r="E4" s="95"/>
      <c r="F4" s="51"/>
    </row>
    <row r="5" spans="1:7" x14ac:dyDescent="0.3">
      <c r="A5" s="9"/>
      <c r="B5" s="10"/>
      <c r="C5" s="10"/>
      <c r="D5" s="10"/>
      <c r="E5" s="10"/>
      <c r="F5" s="10"/>
      <c r="G5" s="10"/>
    </row>
    <row r="6" spans="1:7" x14ac:dyDescent="0.3">
      <c r="A6" s="98" t="s">
        <v>147</v>
      </c>
      <c r="B6" s="98"/>
      <c r="C6" s="98"/>
      <c r="D6" s="98"/>
      <c r="E6" s="98"/>
      <c r="F6" s="98"/>
      <c r="G6" s="98"/>
    </row>
    <row r="7" spans="1:7" x14ac:dyDescent="0.3">
      <c r="A7" s="98" t="s">
        <v>171</v>
      </c>
      <c r="B7" s="98"/>
      <c r="C7" s="98"/>
      <c r="D7" s="98"/>
      <c r="E7" s="98"/>
      <c r="F7" s="98"/>
      <c r="G7" s="98"/>
    </row>
    <row r="8" spans="1:7" ht="12" customHeight="1" x14ac:dyDescent="0.3">
      <c r="A8" s="99"/>
      <c r="B8" s="100"/>
      <c r="C8" s="100"/>
      <c r="D8" s="100"/>
      <c r="E8" s="100"/>
      <c r="F8" s="100"/>
      <c r="G8" s="100"/>
    </row>
    <row r="9" spans="1:7" ht="50.25" customHeight="1" x14ac:dyDescent="0.3">
      <c r="A9" s="20" t="s">
        <v>148</v>
      </c>
      <c r="B9" s="13" t="s">
        <v>0</v>
      </c>
      <c r="C9" s="13" t="s">
        <v>1</v>
      </c>
      <c r="D9" s="13" t="s">
        <v>2</v>
      </c>
      <c r="E9" s="13" t="s">
        <v>3</v>
      </c>
      <c r="F9" s="13" t="s">
        <v>172</v>
      </c>
      <c r="G9" s="13"/>
    </row>
    <row r="10" spans="1:7" ht="46.8" x14ac:dyDescent="0.3">
      <c r="A10" s="24" t="s">
        <v>5</v>
      </c>
      <c r="B10" s="16" t="s">
        <v>6</v>
      </c>
      <c r="C10" s="16" t="s">
        <v>7</v>
      </c>
      <c r="D10" s="16" t="s">
        <v>8</v>
      </c>
      <c r="E10" s="16" t="s">
        <v>9</v>
      </c>
      <c r="F10" s="17">
        <f>G10/1000</f>
        <v>20961.113350000003</v>
      </c>
      <c r="G10" s="18">
        <f>G11+G49+G55+G60+G86+G126+G131+G140+G145</f>
        <v>20961113.350000001</v>
      </c>
    </row>
    <row r="11" spans="1:7" outlineLevel="1" x14ac:dyDescent="0.3">
      <c r="A11" s="24" t="s">
        <v>10</v>
      </c>
      <c r="B11" s="16" t="s">
        <v>6</v>
      </c>
      <c r="C11" s="16" t="s">
        <v>11</v>
      </c>
      <c r="D11" s="16" t="s">
        <v>8</v>
      </c>
      <c r="E11" s="16" t="s">
        <v>9</v>
      </c>
      <c r="F11" s="17">
        <f>G11/1000</f>
        <v>4679.2773499999994</v>
      </c>
      <c r="G11" s="18">
        <f>G12+G16+G27+G31+G25</f>
        <v>4679277.3499999996</v>
      </c>
    </row>
    <row r="12" spans="1:7" ht="46.8" outlineLevel="2" x14ac:dyDescent="0.3">
      <c r="A12" s="21" t="s">
        <v>12</v>
      </c>
      <c r="B12" s="14" t="s">
        <v>6</v>
      </c>
      <c r="C12" s="14" t="s">
        <v>13</v>
      </c>
      <c r="D12" s="14" t="s">
        <v>8</v>
      </c>
      <c r="E12" s="14" t="s">
        <v>9</v>
      </c>
      <c r="F12" s="15">
        <f t="shared" ref="F12:F15" si="0">G12/1000</f>
        <v>760.0625500000001</v>
      </c>
      <c r="G12" s="18">
        <f t="shared" ref="G12:G14" si="1">G13</f>
        <v>760062.55</v>
      </c>
    </row>
    <row r="13" spans="1:7" ht="78" outlineLevel="3" x14ac:dyDescent="0.3">
      <c r="A13" s="21" t="s">
        <v>173</v>
      </c>
      <c r="B13" s="14" t="s">
        <v>6</v>
      </c>
      <c r="C13" s="14" t="s">
        <v>13</v>
      </c>
      <c r="D13" s="14" t="s">
        <v>15</v>
      </c>
      <c r="E13" s="14" t="s">
        <v>9</v>
      </c>
      <c r="F13" s="15">
        <f t="shared" si="0"/>
        <v>760.0625500000001</v>
      </c>
      <c r="G13" s="18">
        <f t="shared" si="1"/>
        <v>760062.55</v>
      </c>
    </row>
    <row r="14" spans="1:7" outlineLevel="4" x14ac:dyDescent="0.3">
      <c r="A14" s="21" t="s">
        <v>16</v>
      </c>
      <c r="B14" s="14" t="s">
        <v>6</v>
      </c>
      <c r="C14" s="14" t="s">
        <v>13</v>
      </c>
      <c r="D14" s="14" t="s">
        <v>17</v>
      </c>
      <c r="E14" s="14" t="s">
        <v>9</v>
      </c>
      <c r="F14" s="15">
        <f t="shared" si="0"/>
        <v>760.0625500000001</v>
      </c>
      <c r="G14" s="18">
        <f t="shared" si="1"/>
        <v>760062.55</v>
      </c>
    </row>
    <row r="15" spans="1:7" ht="78" outlineLevel="5" x14ac:dyDescent="0.3">
      <c r="A15" s="21" t="s">
        <v>18</v>
      </c>
      <c r="B15" s="14" t="s">
        <v>6</v>
      </c>
      <c r="C15" s="14" t="s">
        <v>13</v>
      </c>
      <c r="D15" s="14" t="s">
        <v>17</v>
      </c>
      <c r="E15" s="14" t="s">
        <v>19</v>
      </c>
      <c r="F15" s="15">
        <f t="shared" si="0"/>
        <v>760.0625500000001</v>
      </c>
      <c r="G15" s="18">
        <f>715012.04-16000-4832+55500+16760-6377.49</f>
        <v>760062.55</v>
      </c>
    </row>
    <row r="16" spans="1:7" ht="62.4" outlineLevel="2" x14ac:dyDescent="0.3">
      <c r="A16" s="21" t="s">
        <v>20</v>
      </c>
      <c r="B16" s="14" t="s">
        <v>6</v>
      </c>
      <c r="C16" s="14" t="s">
        <v>21</v>
      </c>
      <c r="D16" s="14" t="s">
        <v>8</v>
      </c>
      <c r="E16" s="14" t="s">
        <v>9</v>
      </c>
      <c r="F16" s="94">
        <f t="shared" ref="F16:F90" si="2">G16/1000</f>
        <v>2426.2089000000005</v>
      </c>
      <c r="G16" s="18">
        <f>G17+G22</f>
        <v>2426208.9000000004</v>
      </c>
    </row>
    <row r="17" spans="1:7" ht="78" outlineLevel="3" x14ac:dyDescent="0.3">
      <c r="A17" s="21" t="s">
        <v>173</v>
      </c>
      <c r="B17" s="14" t="s">
        <v>6</v>
      </c>
      <c r="C17" s="14" t="s">
        <v>21</v>
      </c>
      <c r="D17" s="14" t="s">
        <v>15</v>
      </c>
      <c r="E17" s="14" t="s">
        <v>9</v>
      </c>
      <c r="F17" s="15">
        <f t="shared" si="2"/>
        <v>2426.2089000000005</v>
      </c>
      <c r="G17" s="18">
        <f>G18</f>
        <v>2426208.9000000004</v>
      </c>
    </row>
    <row r="18" spans="1:7" ht="31.2" outlineLevel="4" x14ac:dyDescent="0.3">
      <c r="A18" s="21" t="s">
        <v>22</v>
      </c>
      <c r="B18" s="14" t="s">
        <v>6</v>
      </c>
      <c r="C18" s="14" t="s">
        <v>21</v>
      </c>
      <c r="D18" s="14" t="s">
        <v>23</v>
      </c>
      <c r="E18" s="14" t="s">
        <v>9</v>
      </c>
      <c r="F18" s="15">
        <f t="shared" si="2"/>
        <v>2426.2089000000005</v>
      </c>
      <c r="G18" s="18">
        <f>G19+G20+G21</f>
        <v>2426208.9000000004</v>
      </c>
    </row>
    <row r="19" spans="1:7" ht="78" outlineLevel="5" x14ac:dyDescent="0.3">
      <c r="A19" s="21" t="s">
        <v>18</v>
      </c>
      <c r="B19" s="14" t="s">
        <v>6</v>
      </c>
      <c r="C19" s="14" t="s">
        <v>21</v>
      </c>
      <c r="D19" s="14" t="s">
        <v>23</v>
      </c>
      <c r="E19" s="14" t="s">
        <v>19</v>
      </c>
      <c r="F19" s="15">
        <f t="shared" si="2"/>
        <v>1884.4207200000003</v>
      </c>
      <c r="G19" s="18">
        <f>1702627.62+43380+138413.1</f>
        <v>1884420.7200000002</v>
      </c>
    </row>
    <row r="20" spans="1:7" ht="31.2" outlineLevel="5" x14ac:dyDescent="0.3">
      <c r="A20" s="21" t="s">
        <v>24</v>
      </c>
      <c r="B20" s="14" t="s">
        <v>6</v>
      </c>
      <c r="C20" s="14" t="s">
        <v>21</v>
      </c>
      <c r="D20" s="14" t="s">
        <v>23</v>
      </c>
      <c r="E20" s="14" t="s">
        <v>25</v>
      </c>
      <c r="F20" s="15">
        <f t="shared" si="2"/>
        <v>468.32617999999997</v>
      </c>
      <c r="G20" s="50">
        <f>546681.39-100200+95000+30000+5000-107355.21-800</f>
        <v>468326.18</v>
      </c>
    </row>
    <row r="21" spans="1:7" outlineLevel="5" x14ac:dyDescent="0.3">
      <c r="A21" s="25" t="s">
        <v>26</v>
      </c>
      <c r="B21" s="14" t="s">
        <v>6</v>
      </c>
      <c r="C21" s="14" t="s">
        <v>21</v>
      </c>
      <c r="D21" s="14" t="s">
        <v>23</v>
      </c>
      <c r="E21" s="14" t="s">
        <v>27</v>
      </c>
      <c r="F21" s="15">
        <f t="shared" si="2"/>
        <v>73.462000000000003</v>
      </c>
      <c r="G21" s="50">
        <f>73462</f>
        <v>73462</v>
      </c>
    </row>
    <row r="22" spans="1:7" ht="62.4" hidden="1" outlineLevel="5" x14ac:dyDescent="0.3">
      <c r="A22" s="47" t="s">
        <v>159</v>
      </c>
      <c r="B22" s="45" t="s">
        <v>6</v>
      </c>
      <c r="C22" s="43" t="s">
        <v>21</v>
      </c>
      <c r="D22" s="43" t="s">
        <v>158</v>
      </c>
      <c r="E22" s="43" t="s">
        <v>9</v>
      </c>
      <c r="F22" s="15">
        <f t="shared" si="2"/>
        <v>0</v>
      </c>
      <c r="G22" s="18">
        <f>G23</f>
        <v>0</v>
      </c>
    </row>
    <row r="23" spans="1:7" ht="62.4" hidden="1" outlineLevel="5" x14ac:dyDescent="0.3">
      <c r="A23" s="47" t="s">
        <v>160</v>
      </c>
      <c r="B23" s="45">
        <v>981</v>
      </c>
      <c r="C23" s="43" t="s">
        <v>21</v>
      </c>
      <c r="D23" s="43" t="s">
        <v>151</v>
      </c>
      <c r="E23" s="43" t="s">
        <v>9</v>
      </c>
      <c r="F23" s="15">
        <f t="shared" si="2"/>
        <v>0</v>
      </c>
      <c r="G23" s="41">
        <f>G24</f>
        <v>0</v>
      </c>
    </row>
    <row r="24" spans="1:7" ht="31.2" hidden="1" outlineLevel="5" x14ac:dyDescent="0.3">
      <c r="A24" s="46" t="s">
        <v>24</v>
      </c>
      <c r="B24" s="43">
        <v>981</v>
      </c>
      <c r="C24" s="43" t="s">
        <v>21</v>
      </c>
      <c r="D24" s="43" t="s">
        <v>151</v>
      </c>
      <c r="E24" s="43" t="s">
        <v>25</v>
      </c>
      <c r="F24" s="15">
        <f t="shared" si="2"/>
        <v>0</v>
      </c>
      <c r="G24" s="41">
        <v>0</v>
      </c>
    </row>
    <row r="25" spans="1:7" outlineLevel="5" x14ac:dyDescent="0.3">
      <c r="A25" s="88" t="s">
        <v>190</v>
      </c>
      <c r="B25" s="43" t="s">
        <v>6</v>
      </c>
      <c r="C25" s="43" t="s">
        <v>188</v>
      </c>
      <c r="D25" s="43" t="s">
        <v>189</v>
      </c>
      <c r="E25" s="43" t="s">
        <v>9</v>
      </c>
      <c r="F25" s="15">
        <f t="shared" si="2"/>
        <v>70.421000000000006</v>
      </c>
      <c r="G25" s="41">
        <f>G26</f>
        <v>70421</v>
      </c>
    </row>
    <row r="26" spans="1:7" outlineLevel="5" x14ac:dyDescent="0.3">
      <c r="A26" s="88" t="s">
        <v>191</v>
      </c>
      <c r="B26" s="43" t="s">
        <v>6</v>
      </c>
      <c r="C26" s="43" t="s">
        <v>188</v>
      </c>
      <c r="D26" s="43" t="s">
        <v>189</v>
      </c>
      <c r="E26" s="43" t="s">
        <v>27</v>
      </c>
      <c r="F26" s="15">
        <f t="shared" si="2"/>
        <v>70.421000000000006</v>
      </c>
      <c r="G26" s="41">
        <f>100200-29779</f>
        <v>70421</v>
      </c>
    </row>
    <row r="27" spans="1:7" outlineLevel="2" x14ac:dyDescent="0.3">
      <c r="A27" s="21" t="s">
        <v>28</v>
      </c>
      <c r="B27" s="14" t="s">
        <v>6</v>
      </c>
      <c r="C27" s="14" t="s">
        <v>29</v>
      </c>
      <c r="D27" s="14" t="s">
        <v>8</v>
      </c>
      <c r="E27" s="14" t="s">
        <v>9</v>
      </c>
      <c r="F27" s="15">
        <f t="shared" si="2"/>
        <v>0</v>
      </c>
      <c r="G27" s="18">
        <f>G28</f>
        <v>0</v>
      </c>
    </row>
    <row r="28" spans="1:7" ht="78" outlineLevel="3" x14ac:dyDescent="0.3">
      <c r="A28" s="21" t="s">
        <v>173</v>
      </c>
      <c r="B28" s="14" t="s">
        <v>6</v>
      </c>
      <c r="C28" s="14" t="s">
        <v>29</v>
      </c>
      <c r="D28" s="14" t="s">
        <v>15</v>
      </c>
      <c r="E28" s="14" t="s">
        <v>9</v>
      </c>
      <c r="F28" s="15">
        <f t="shared" si="2"/>
        <v>0</v>
      </c>
      <c r="G28" s="18">
        <f t="shared" ref="G28:G29" si="3">G29</f>
        <v>0</v>
      </c>
    </row>
    <row r="29" spans="1:7" outlineLevel="4" x14ac:dyDescent="0.3">
      <c r="A29" s="21" t="s">
        <v>30</v>
      </c>
      <c r="B29" s="14" t="s">
        <v>6</v>
      </c>
      <c r="C29" s="14" t="s">
        <v>29</v>
      </c>
      <c r="D29" s="14" t="s">
        <v>31</v>
      </c>
      <c r="E29" s="14" t="s">
        <v>9</v>
      </c>
      <c r="F29" s="15">
        <f t="shared" si="2"/>
        <v>0</v>
      </c>
      <c r="G29" s="18">
        <f t="shared" si="3"/>
        <v>0</v>
      </c>
    </row>
    <row r="30" spans="1:7" outlineLevel="5" x14ac:dyDescent="0.3">
      <c r="A30" s="21" t="s">
        <v>26</v>
      </c>
      <c r="B30" s="14" t="s">
        <v>6</v>
      </c>
      <c r="C30" s="14" t="s">
        <v>29</v>
      </c>
      <c r="D30" s="14" t="s">
        <v>31</v>
      </c>
      <c r="E30" s="14" t="s">
        <v>27</v>
      </c>
      <c r="F30" s="15">
        <f t="shared" si="2"/>
        <v>0</v>
      </c>
      <c r="G30" s="18">
        <f>10000-10000</f>
        <v>0</v>
      </c>
    </row>
    <row r="31" spans="1:7" outlineLevel="2" x14ac:dyDescent="0.3">
      <c r="A31" s="21" t="s">
        <v>32</v>
      </c>
      <c r="B31" s="14" t="s">
        <v>6</v>
      </c>
      <c r="C31" s="14" t="s">
        <v>33</v>
      </c>
      <c r="D31" s="14" t="s">
        <v>8</v>
      </c>
      <c r="E31" s="14" t="s">
        <v>9</v>
      </c>
      <c r="F31" s="15">
        <f t="shared" si="2"/>
        <v>1422.5848999999998</v>
      </c>
      <c r="G31" s="18">
        <f>G32+G38+G42+G47+G40+G36</f>
        <v>1422584.9</v>
      </c>
    </row>
    <row r="32" spans="1:7" ht="78" outlineLevel="3" x14ac:dyDescent="0.3">
      <c r="A32" s="21" t="s">
        <v>173</v>
      </c>
      <c r="B32" s="14" t="s">
        <v>6</v>
      </c>
      <c r="C32" s="14" t="s">
        <v>33</v>
      </c>
      <c r="D32" s="14" t="s">
        <v>15</v>
      </c>
      <c r="E32" s="14" t="s">
        <v>9</v>
      </c>
      <c r="F32" s="15">
        <f t="shared" si="2"/>
        <v>1241.3548999999998</v>
      </c>
      <c r="G32" s="18">
        <f>G33</f>
        <v>1241354.8999999999</v>
      </c>
    </row>
    <row r="33" spans="1:7" ht="46.8" outlineLevel="4" x14ac:dyDescent="0.3">
      <c r="A33" s="21" t="s">
        <v>34</v>
      </c>
      <c r="B33" s="14" t="s">
        <v>6</v>
      </c>
      <c r="C33" s="14" t="s">
        <v>33</v>
      </c>
      <c r="D33" s="14" t="s">
        <v>35</v>
      </c>
      <c r="E33" s="14" t="s">
        <v>9</v>
      </c>
      <c r="F33" s="15">
        <f t="shared" si="2"/>
        <v>1241.3548999999998</v>
      </c>
      <c r="G33" s="18">
        <f>G34+G35</f>
        <v>1241354.8999999999</v>
      </c>
    </row>
    <row r="34" spans="1:7" ht="78" outlineLevel="5" x14ac:dyDescent="0.3">
      <c r="A34" s="21" t="s">
        <v>18</v>
      </c>
      <c r="B34" s="14" t="s">
        <v>6</v>
      </c>
      <c r="C34" s="14" t="s">
        <v>33</v>
      </c>
      <c r="D34" s="14" t="s">
        <v>35</v>
      </c>
      <c r="E34" s="14" t="s">
        <v>19</v>
      </c>
      <c r="F34" s="15">
        <f t="shared" si="2"/>
        <v>1055.3548999999998</v>
      </c>
      <c r="G34" s="18">
        <f>1439388.73-160432.07-47000-176601.76</f>
        <v>1055354.8999999999</v>
      </c>
    </row>
    <row r="35" spans="1:7" ht="31.2" outlineLevel="5" x14ac:dyDescent="0.3">
      <c r="A35" s="21" t="s">
        <v>24</v>
      </c>
      <c r="B35" s="14" t="s">
        <v>6</v>
      </c>
      <c r="C35" s="14" t="s">
        <v>33</v>
      </c>
      <c r="D35" s="14" t="s">
        <v>35</v>
      </c>
      <c r="E35" s="14" t="s">
        <v>25</v>
      </c>
      <c r="F35" s="15">
        <f t="shared" si="2"/>
        <v>186</v>
      </c>
      <c r="G35" s="50">
        <f>168000+15000+13000-10000</f>
        <v>186000</v>
      </c>
    </row>
    <row r="36" spans="1:7" ht="31.2" outlineLevel="5" x14ac:dyDescent="0.3">
      <c r="A36" s="112" t="s">
        <v>206</v>
      </c>
      <c r="B36" s="43" t="s">
        <v>6</v>
      </c>
      <c r="C36" s="43" t="s">
        <v>33</v>
      </c>
      <c r="D36" s="43" t="s">
        <v>208</v>
      </c>
      <c r="E36" s="43" t="s">
        <v>9</v>
      </c>
      <c r="F36" s="15">
        <f t="shared" si="2"/>
        <v>75.3</v>
      </c>
      <c r="G36" s="50">
        <f>G37</f>
        <v>75300</v>
      </c>
    </row>
    <row r="37" spans="1:7" ht="78" outlineLevel="5" x14ac:dyDescent="0.3">
      <c r="A37" s="112" t="s">
        <v>207</v>
      </c>
      <c r="B37" s="43" t="s">
        <v>6</v>
      </c>
      <c r="C37" s="43" t="s">
        <v>33</v>
      </c>
      <c r="D37" s="43" t="s">
        <v>208</v>
      </c>
      <c r="E37" s="14">
        <v>100</v>
      </c>
      <c r="F37" s="15">
        <f t="shared" si="2"/>
        <v>75.3</v>
      </c>
      <c r="G37" s="50">
        <v>75300</v>
      </c>
    </row>
    <row r="38" spans="1:7" outlineLevel="4" x14ac:dyDescent="0.3">
      <c r="A38" s="21" t="s">
        <v>36</v>
      </c>
      <c r="B38" s="14" t="s">
        <v>6</v>
      </c>
      <c r="C38" s="14" t="s">
        <v>33</v>
      </c>
      <c r="D38" s="14" t="s">
        <v>37</v>
      </c>
      <c r="E38" s="14" t="s">
        <v>9</v>
      </c>
      <c r="F38" s="15">
        <f t="shared" si="2"/>
        <v>9.6720000000000006</v>
      </c>
      <c r="G38" s="18">
        <f>G39</f>
        <v>9672</v>
      </c>
    </row>
    <row r="39" spans="1:7" outlineLevel="5" x14ac:dyDescent="0.3">
      <c r="A39" s="21" t="s">
        <v>26</v>
      </c>
      <c r="B39" s="26" t="s">
        <v>6</v>
      </c>
      <c r="C39" s="26" t="s">
        <v>33</v>
      </c>
      <c r="D39" s="26" t="s">
        <v>37</v>
      </c>
      <c r="E39" s="26" t="s">
        <v>27</v>
      </c>
      <c r="F39" s="58">
        <f t="shared" si="2"/>
        <v>9.6720000000000006</v>
      </c>
      <c r="G39" s="18">
        <f>10000-328</f>
        <v>9672</v>
      </c>
    </row>
    <row r="40" spans="1:7" s="52" customFormat="1" ht="47.4" customHeight="1" x14ac:dyDescent="0.3">
      <c r="A40" s="54" t="s">
        <v>165</v>
      </c>
      <c r="B40" s="61" t="s">
        <v>6</v>
      </c>
      <c r="C40" s="61" t="s">
        <v>33</v>
      </c>
      <c r="D40" s="61" t="s">
        <v>166</v>
      </c>
      <c r="E40" s="61" t="s">
        <v>9</v>
      </c>
      <c r="F40" s="58">
        <f t="shared" si="2"/>
        <v>1</v>
      </c>
      <c r="G40" s="56">
        <f>G41</f>
        <v>1000</v>
      </c>
    </row>
    <row r="41" spans="1:7" s="53" customFormat="1" ht="47.4" customHeight="1" x14ac:dyDescent="0.3">
      <c r="A41" s="55" t="s">
        <v>167</v>
      </c>
      <c r="B41" s="62" t="s">
        <v>6</v>
      </c>
      <c r="C41" s="62" t="s">
        <v>33</v>
      </c>
      <c r="D41" s="62" t="s">
        <v>166</v>
      </c>
      <c r="E41" s="62" t="s">
        <v>25</v>
      </c>
      <c r="F41" s="58">
        <f t="shared" si="2"/>
        <v>1</v>
      </c>
      <c r="G41" s="57">
        <f>1000</f>
        <v>1000</v>
      </c>
    </row>
    <row r="42" spans="1:7" ht="46.8" outlineLevel="3" x14ac:dyDescent="0.3">
      <c r="A42" s="21" t="s">
        <v>40</v>
      </c>
      <c r="B42" s="59" t="s">
        <v>6</v>
      </c>
      <c r="C42" s="59" t="s">
        <v>33</v>
      </c>
      <c r="D42" s="59" t="s">
        <v>41</v>
      </c>
      <c r="E42" s="59" t="s">
        <v>9</v>
      </c>
      <c r="F42" s="60">
        <f t="shared" si="2"/>
        <v>95.257999999999996</v>
      </c>
      <c r="G42" s="18">
        <f>G43</f>
        <v>95258</v>
      </c>
    </row>
    <row r="43" spans="1:7" ht="34.200000000000003" customHeight="1" outlineLevel="4" x14ac:dyDescent="0.3">
      <c r="A43" s="21" t="s">
        <v>42</v>
      </c>
      <c r="B43" s="14" t="s">
        <v>6</v>
      </c>
      <c r="C43" s="14" t="s">
        <v>33</v>
      </c>
      <c r="D43" s="14" t="s">
        <v>43</v>
      </c>
      <c r="E43" s="14" t="s">
        <v>9</v>
      </c>
      <c r="F43" s="15">
        <f t="shared" si="2"/>
        <v>95.257999999999996</v>
      </c>
      <c r="G43" s="18">
        <f>G44+G45</f>
        <v>95258</v>
      </c>
    </row>
    <row r="44" spans="1:7" ht="34.200000000000003" customHeight="1" outlineLevel="4" x14ac:dyDescent="0.3">
      <c r="A44" s="21" t="s">
        <v>204</v>
      </c>
      <c r="B44" s="14">
        <v>981</v>
      </c>
      <c r="C44" s="14">
        <v>113</v>
      </c>
      <c r="D44" s="14">
        <v>200001050</v>
      </c>
      <c r="E44" s="14">
        <v>200</v>
      </c>
      <c r="F44" s="15">
        <f t="shared" si="2"/>
        <v>39</v>
      </c>
      <c r="G44" s="18">
        <f>40000-1000</f>
        <v>39000</v>
      </c>
    </row>
    <row r="45" spans="1:7" outlineLevel="5" x14ac:dyDescent="0.3">
      <c r="A45" s="21" t="s">
        <v>26</v>
      </c>
      <c r="B45" s="14" t="s">
        <v>6</v>
      </c>
      <c r="C45" s="14" t="s">
        <v>33</v>
      </c>
      <c r="D45" s="14" t="s">
        <v>43</v>
      </c>
      <c r="E45" s="14" t="s">
        <v>27</v>
      </c>
      <c r="F45" s="15">
        <f t="shared" si="2"/>
        <v>56.258000000000003</v>
      </c>
      <c r="G45" s="18">
        <f>5000+51258+47000-47000</f>
        <v>56258</v>
      </c>
    </row>
    <row r="46" spans="1:7" ht="62.4" hidden="1" outlineLevel="5" x14ac:dyDescent="0.3">
      <c r="A46" s="49" t="s">
        <v>162</v>
      </c>
      <c r="B46" s="45">
        <v>981</v>
      </c>
      <c r="C46" s="43" t="s">
        <v>33</v>
      </c>
      <c r="D46" s="43" t="s">
        <v>158</v>
      </c>
      <c r="E46" s="43" t="s">
        <v>9</v>
      </c>
      <c r="F46" s="15">
        <f t="shared" si="2"/>
        <v>0</v>
      </c>
      <c r="G46" s="18">
        <f>G47</f>
        <v>0</v>
      </c>
    </row>
    <row r="47" spans="1:7" ht="31.2" hidden="1" outlineLevel="1" x14ac:dyDescent="0.3">
      <c r="A47" s="49" t="s">
        <v>163</v>
      </c>
      <c r="B47" s="45">
        <v>981</v>
      </c>
      <c r="C47" s="43" t="s">
        <v>33</v>
      </c>
      <c r="D47" s="43" t="s">
        <v>161</v>
      </c>
      <c r="E47" s="43" t="s">
        <v>9</v>
      </c>
      <c r="F47" s="15">
        <f t="shared" si="2"/>
        <v>0</v>
      </c>
      <c r="G47" s="41">
        <f>G48</f>
        <v>0</v>
      </c>
    </row>
    <row r="48" spans="1:7" ht="31.2" hidden="1" outlineLevel="2" x14ac:dyDescent="0.3">
      <c r="A48" s="48" t="s">
        <v>24</v>
      </c>
      <c r="B48" s="43">
        <v>981</v>
      </c>
      <c r="C48" s="43" t="s">
        <v>33</v>
      </c>
      <c r="D48" s="43" t="s">
        <v>161</v>
      </c>
      <c r="E48" s="43" t="s">
        <v>25</v>
      </c>
      <c r="F48" s="15">
        <f t="shared" si="2"/>
        <v>0</v>
      </c>
      <c r="G48" s="41">
        <v>0</v>
      </c>
    </row>
    <row r="49" spans="1:7" outlineLevel="3" x14ac:dyDescent="0.3">
      <c r="A49" s="24" t="s">
        <v>44</v>
      </c>
      <c r="B49" s="16" t="s">
        <v>6</v>
      </c>
      <c r="C49" s="16" t="s">
        <v>45</v>
      </c>
      <c r="D49" s="16" t="s">
        <v>8</v>
      </c>
      <c r="E49" s="16" t="s">
        <v>9</v>
      </c>
      <c r="F49" s="17">
        <f t="shared" si="2"/>
        <v>282.5</v>
      </c>
      <c r="G49" s="18">
        <f t="shared" ref="G49:G51" si="4">G50</f>
        <v>282500</v>
      </c>
    </row>
    <row r="50" spans="1:7" outlineLevel="4" x14ac:dyDescent="0.3">
      <c r="A50" s="21" t="s">
        <v>46</v>
      </c>
      <c r="B50" s="14" t="s">
        <v>6</v>
      </c>
      <c r="C50" s="14" t="s">
        <v>47</v>
      </c>
      <c r="D50" s="14" t="s">
        <v>8</v>
      </c>
      <c r="E50" s="14" t="s">
        <v>9</v>
      </c>
      <c r="F50" s="15">
        <f t="shared" si="2"/>
        <v>282.5</v>
      </c>
      <c r="G50" s="18">
        <f t="shared" si="4"/>
        <v>282500</v>
      </c>
    </row>
    <row r="51" spans="1:7" ht="78" outlineLevel="5" x14ac:dyDescent="0.3">
      <c r="A51" s="21" t="s">
        <v>173</v>
      </c>
      <c r="B51" s="14" t="s">
        <v>6</v>
      </c>
      <c r="C51" s="14" t="s">
        <v>47</v>
      </c>
      <c r="D51" s="14" t="s">
        <v>15</v>
      </c>
      <c r="E51" s="14" t="s">
        <v>9</v>
      </c>
      <c r="F51" s="15">
        <f t="shared" si="2"/>
        <v>282.5</v>
      </c>
      <c r="G51" s="18">
        <f t="shared" si="4"/>
        <v>282500</v>
      </c>
    </row>
    <row r="52" spans="1:7" ht="67.2" customHeight="1" outlineLevel="5" x14ac:dyDescent="0.3">
      <c r="A52" s="21" t="s">
        <v>194</v>
      </c>
      <c r="B52" s="14" t="s">
        <v>6</v>
      </c>
      <c r="C52" s="14" t="s">
        <v>47</v>
      </c>
      <c r="D52" s="14" t="s">
        <v>48</v>
      </c>
      <c r="E52" s="14" t="s">
        <v>9</v>
      </c>
      <c r="F52" s="15">
        <f t="shared" si="2"/>
        <v>282.5</v>
      </c>
      <c r="G52" s="18">
        <f>G53+G54</f>
        <v>282500</v>
      </c>
    </row>
    <row r="53" spans="1:7" ht="78" outlineLevel="1" x14ac:dyDescent="0.3">
      <c r="A53" s="21" t="s">
        <v>18</v>
      </c>
      <c r="B53" s="14" t="s">
        <v>6</v>
      </c>
      <c r="C53" s="14" t="s">
        <v>47</v>
      </c>
      <c r="D53" s="14" t="s">
        <v>48</v>
      </c>
      <c r="E53" s="14" t="s">
        <v>19</v>
      </c>
      <c r="F53" s="15">
        <f t="shared" si="2"/>
        <v>278.78534999999999</v>
      </c>
      <c r="G53" s="50">
        <f>263260.49+2000+15800-2275.14</f>
        <v>278785.34999999998</v>
      </c>
    </row>
    <row r="54" spans="1:7" ht="31.2" outlineLevel="2" x14ac:dyDescent="0.3">
      <c r="A54" s="21" t="s">
        <v>24</v>
      </c>
      <c r="B54" s="14" t="s">
        <v>6</v>
      </c>
      <c r="C54" s="14" t="s">
        <v>47</v>
      </c>
      <c r="D54" s="44" t="s">
        <v>48</v>
      </c>
      <c r="E54" s="14" t="s">
        <v>25</v>
      </c>
      <c r="F54" s="15">
        <f t="shared" si="2"/>
        <v>3.7146500000000002</v>
      </c>
      <c r="G54" s="18">
        <f>3439.51-2000+2275.14</f>
        <v>3714.65</v>
      </c>
    </row>
    <row r="55" spans="1:7" ht="31.2" outlineLevel="3" x14ac:dyDescent="0.3">
      <c r="A55" s="24" t="s">
        <v>49</v>
      </c>
      <c r="B55" s="16" t="s">
        <v>6</v>
      </c>
      <c r="C55" s="16" t="s">
        <v>50</v>
      </c>
      <c r="D55" s="16" t="s">
        <v>8</v>
      </c>
      <c r="E55" s="16" t="s">
        <v>9</v>
      </c>
      <c r="F55" s="17">
        <f t="shared" si="2"/>
        <v>17.600000000000001</v>
      </c>
      <c r="G55" s="18">
        <f t="shared" ref="G55:G58" si="5">G56</f>
        <v>17600</v>
      </c>
    </row>
    <row r="56" spans="1:7" ht="46.8" outlineLevel="4" x14ac:dyDescent="0.3">
      <c r="A56" s="21" t="s">
        <v>182</v>
      </c>
      <c r="B56" s="14" t="s">
        <v>6</v>
      </c>
      <c r="C56" s="14" t="s">
        <v>51</v>
      </c>
      <c r="D56" s="14" t="s">
        <v>8</v>
      </c>
      <c r="E56" s="14" t="s">
        <v>9</v>
      </c>
      <c r="F56" s="15">
        <f t="shared" si="2"/>
        <v>17.600000000000001</v>
      </c>
      <c r="G56" s="18">
        <f t="shared" si="5"/>
        <v>17600</v>
      </c>
    </row>
    <row r="57" spans="1:7" ht="62.4" outlineLevel="5" x14ac:dyDescent="0.3">
      <c r="A57" s="21" t="s">
        <v>52</v>
      </c>
      <c r="B57" s="14" t="s">
        <v>6</v>
      </c>
      <c r="C57" s="14" t="s">
        <v>51</v>
      </c>
      <c r="D57" s="14" t="s">
        <v>53</v>
      </c>
      <c r="E57" s="14" t="s">
        <v>9</v>
      </c>
      <c r="F57" s="15">
        <f t="shared" si="2"/>
        <v>17.600000000000001</v>
      </c>
      <c r="G57" s="18">
        <f t="shared" si="5"/>
        <v>17600</v>
      </c>
    </row>
    <row r="58" spans="1:7" ht="31.2" outlineLevel="1" x14ac:dyDescent="0.3">
      <c r="A58" s="21" t="s">
        <v>54</v>
      </c>
      <c r="B58" s="14" t="s">
        <v>6</v>
      </c>
      <c r="C58" s="14" t="s">
        <v>51</v>
      </c>
      <c r="D58" s="14" t="s">
        <v>55</v>
      </c>
      <c r="E58" s="14" t="s">
        <v>9</v>
      </c>
      <c r="F58" s="15">
        <f t="shared" si="2"/>
        <v>17.600000000000001</v>
      </c>
      <c r="G58" s="18">
        <f t="shared" si="5"/>
        <v>17600</v>
      </c>
    </row>
    <row r="59" spans="1:7" ht="31.2" outlineLevel="2" x14ac:dyDescent="0.3">
      <c r="A59" s="21" t="s">
        <v>24</v>
      </c>
      <c r="B59" s="14" t="s">
        <v>6</v>
      </c>
      <c r="C59" s="14" t="s">
        <v>51</v>
      </c>
      <c r="D59" s="14" t="s">
        <v>55</v>
      </c>
      <c r="E59" s="14" t="s">
        <v>25</v>
      </c>
      <c r="F59" s="15">
        <f t="shared" si="2"/>
        <v>17.600000000000001</v>
      </c>
      <c r="G59" s="50">
        <f>17600+21400-21400</f>
        <v>17600</v>
      </c>
    </row>
    <row r="60" spans="1:7" outlineLevel="3" x14ac:dyDescent="0.3">
      <c r="A60" s="24" t="s">
        <v>56</v>
      </c>
      <c r="B60" s="16" t="s">
        <v>6</v>
      </c>
      <c r="C60" s="16" t="s">
        <v>57</v>
      </c>
      <c r="D60" s="16" t="s">
        <v>8</v>
      </c>
      <c r="E60" s="16" t="s">
        <v>9</v>
      </c>
      <c r="F60" s="93">
        <f>G60/1000-0.1</f>
        <v>10423.048999999999</v>
      </c>
      <c r="G60" s="18">
        <f>G61+G73</f>
        <v>10423149</v>
      </c>
    </row>
    <row r="61" spans="1:7" hidden="1" outlineLevel="4" x14ac:dyDescent="0.3">
      <c r="A61" s="21" t="s">
        <v>58</v>
      </c>
      <c r="B61" s="14" t="s">
        <v>6</v>
      </c>
      <c r="C61" s="14" t="s">
        <v>59</v>
      </c>
      <c r="D61" s="14" t="s">
        <v>8</v>
      </c>
      <c r="E61" s="14" t="s">
        <v>9</v>
      </c>
      <c r="F61" s="93">
        <f t="shared" si="2"/>
        <v>0</v>
      </c>
      <c r="G61" s="18">
        <f>G62</f>
        <v>0</v>
      </c>
    </row>
    <row r="62" spans="1:7" ht="46.8" hidden="1" outlineLevel="5" x14ac:dyDescent="0.3">
      <c r="A62" s="21" t="s">
        <v>60</v>
      </c>
      <c r="B62" s="14" t="s">
        <v>6</v>
      </c>
      <c r="C62" s="14" t="s">
        <v>59</v>
      </c>
      <c r="D62" s="14" t="s">
        <v>61</v>
      </c>
      <c r="E62" s="14" t="s">
        <v>9</v>
      </c>
      <c r="F62" s="93">
        <f t="shared" si="2"/>
        <v>0</v>
      </c>
      <c r="G62" s="18">
        <f>G71</f>
        <v>0</v>
      </c>
    </row>
    <row r="63" spans="1:7" ht="46.8" hidden="1" outlineLevel="4" x14ac:dyDescent="0.3">
      <c r="A63" s="21" t="s">
        <v>62</v>
      </c>
      <c r="B63" s="14" t="s">
        <v>6</v>
      </c>
      <c r="C63" s="14" t="s">
        <v>59</v>
      </c>
      <c r="D63" s="14" t="s">
        <v>63</v>
      </c>
      <c r="E63" s="14" t="s">
        <v>9</v>
      </c>
      <c r="F63" s="93">
        <f t="shared" si="2"/>
        <v>1764.1</v>
      </c>
      <c r="G63" s="18">
        <f t="shared" ref="G63" si="6">G64</f>
        <v>1764100</v>
      </c>
    </row>
    <row r="64" spans="1:7" ht="31.2" hidden="1" outlineLevel="5" x14ac:dyDescent="0.3">
      <c r="A64" s="21" t="s">
        <v>24</v>
      </c>
      <c r="B64" s="14" t="s">
        <v>6</v>
      </c>
      <c r="C64" s="14" t="s">
        <v>59</v>
      </c>
      <c r="D64" s="14" t="s">
        <v>63</v>
      </c>
      <c r="E64" s="14" t="s">
        <v>25</v>
      </c>
      <c r="F64" s="93">
        <f t="shared" si="2"/>
        <v>1764.1</v>
      </c>
      <c r="G64" s="18">
        <f>1770600-6500</f>
        <v>1764100</v>
      </c>
    </row>
    <row r="65" spans="1:7" ht="46.8" hidden="1" outlineLevel="4" x14ac:dyDescent="0.3">
      <c r="A65" s="21" t="s">
        <v>62</v>
      </c>
      <c r="B65" s="14" t="s">
        <v>6</v>
      </c>
      <c r="C65" s="14" t="s">
        <v>59</v>
      </c>
      <c r="D65" s="14" t="s">
        <v>64</v>
      </c>
      <c r="E65" s="14" t="s">
        <v>9</v>
      </c>
      <c r="F65" s="93">
        <f t="shared" si="2"/>
        <v>0</v>
      </c>
      <c r="G65" s="18">
        <v>0</v>
      </c>
    </row>
    <row r="66" spans="1:7" ht="31.2" hidden="1" outlineLevel="5" x14ac:dyDescent="0.3">
      <c r="A66" s="21" t="s">
        <v>24</v>
      </c>
      <c r="B66" s="14" t="s">
        <v>6</v>
      </c>
      <c r="C66" s="14" t="s">
        <v>59</v>
      </c>
      <c r="D66" s="14" t="s">
        <v>64</v>
      </c>
      <c r="E66" s="14" t="s">
        <v>25</v>
      </c>
      <c r="F66" s="93">
        <f t="shared" si="2"/>
        <v>0</v>
      </c>
      <c r="G66" s="18">
        <v>0</v>
      </c>
    </row>
    <row r="67" spans="1:7" hidden="1" outlineLevel="4" x14ac:dyDescent="0.3">
      <c r="A67" s="21" t="s">
        <v>65</v>
      </c>
      <c r="B67" s="14" t="s">
        <v>6</v>
      </c>
      <c r="C67" s="14" t="s">
        <v>59</v>
      </c>
      <c r="D67" s="14" t="s">
        <v>66</v>
      </c>
      <c r="E67" s="14" t="s">
        <v>9</v>
      </c>
      <c r="F67" s="93">
        <f t="shared" si="2"/>
        <v>0</v>
      </c>
      <c r="G67" s="18">
        <v>0</v>
      </c>
    </row>
    <row r="68" spans="1:7" ht="31.2" hidden="1" outlineLevel="5" x14ac:dyDescent="0.3">
      <c r="A68" s="21" t="s">
        <v>24</v>
      </c>
      <c r="B68" s="14" t="s">
        <v>6</v>
      </c>
      <c r="C68" s="14" t="s">
        <v>59</v>
      </c>
      <c r="D68" s="14" t="s">
        <v>66</v>
      </c>
      <c r="E68" s="14" t="s">
        <v>25</v>
      </c>
      <c r="F68" s="93">
        <f t="shared" si="2"/>
        <v>0</v>
      </c>
      <c r="G68" s="18">
        <v>0</v>
      </c>
    </row>
    <row r="69" spans="1:7" ht="31.2" hidden="1" outlineLevel="5" x14ac:dyDescent="0.3">
      <c r="A69" s="21" t="s">
        <v>67</v>
      </c>
      <c r="B69" s="14" t="s">
        <v>6</v>
      </c>
      <c r="C69" s="14" t="s">
        <v>59</v>
      </c>
      <c r="D69" s="14" t="s">
        <v>68</v>
      </c>
      <c r="E69" s="14" t="s">
        <v>9</v>
      </c>
      <c r="F69" s="93">
        <f t="shared" si="2"/>
        <v>0</v>
      </c>
      <c r="G69" s="18">
        <v>0</v>
      </c>
    </row>
    <row r="70" spans="1:7" ht="31.2" hidden="1" outlineLevel="5" x14ac:dyDescent="0.3">
      <c r="A70" s="21" t="s">
        <v>24</v>
      </c>
      <c r="B70" s="14" t="s">
        <v>6</v>
      </c>
      <c r="C70" s="14" t="s">
        <v>59</v>
      </c>
      <c r="D70" s="14" t="s">
        <v>68</v>
      </c>
      <c r="E70" s="14" t="s">
        <v>25</v>
      </c>
      <c r="F70" s="93">
        <f t="shared" si="2"/>
        <v>0</v>
      </c>
      <c r="G70" s="18">
        <v>0</v>
      </c>
    </row>
    <row r="71" spans="1:7" hidden="1" outlineLevel="2" collapsed="1" x14ac:dyDescent="0.3">
      <c r="A71" s="21" t="s">
        <v>164</v>
      </c>
      <c r="B71" s="43" t="s">
        <v>6</v>
      </c>
      <c r="C71" s="43" t="s">
        <v>59</v>
      </c>
      <c r="D71" s="43" t="s">
        <v>152</v>
      </c>
      <c r="E71" s="43" t="s">
        <v>9</v>
      </c>
      <c r="F71" s="93">
        <f t="shared" si="2"/>
        <v>0</v>
      </c>
      <c r="G71" s="18">
        <f>G72</f>
        <v>0</v>
      </c>
    </row>
    <row r="72" spans="1:7" ht="31.2" hidden="1" outlineLevel="3" x14ac:dyDescent="0.3">
      <c r="A72" s="21" t="s">
        <v>24</v>
      </c>
      <c r="B72" s="43" t="s">
        <v>6</v>
      </c>
      <c r="C72" s="43" t="s">
        <v>59</v>
      </c>
      <c r="D72" s="43" t="s">
        <v>152</v>
      </c>
      <c r="E72" s="43" t="s">
        <v>25</v>
      </c>
      <c r="F72" s="93">
        <f t="shared" si="2"/>
        <v>0</v>
      </c>
      <c r="G72" s="18">
        <v>0</v>
      </c>
    </row>
    <row r="73" spans="1:7" outlineLevel="4" x14ac:dyDescent="0.3">
      <c r="A73" s="21" t="s">
        <v>69</v>
      </c>
      <c r="B73" s="14" t="s">
        <v>6</v>
      </c>
      <c r="C73" s="14" t="s">
        <v>70</v>
      </c>
      <c r="D73" s="14" t="s">
        <v>8</v>
      </c>
      <c r="E73" s="14" t="s">
        <v>9</v>
      </c>
      <c r="F73" s="93">
        <f>G73/1000-0.1</f>
        <v>10423.048999999999</v>
      </c>
      <c r="G73" s="18">
        <f>G74</f>
        <v>10423149</v>
      </c>
    </row>
    <row r="74" spans="1:7" ht="78" outlineLevel="5" x14ac:dyDescent="0.3">
      <c r="A74" s="21" t="s">
        <v>174</v>
      </c>
      <c r="B74" s="14" t="s">
        <v>6</v>
      </c>
      <c r="C74" s="14" t="s">
        <v>70</v>
      </c>
      <c r="D74" s="14" t="s">
        <v>71</v>
      </c>
      <c r="E74" s="14" t="s">
        <v>9</v>
      </c>
      <c r="F74" s="93">
        <f>G74/1000-0.1</f>
        <v>10423.048999999999</v>
      </c>
      <c r="G74" s="18">
        <f>G75+G84+G78+G80+G82</f>
        <v>10423149</v>
      </c>
    </row>
    <row r="75" spans="1:7" ht="31.2" outlineLevel="4" x14ac:dyDescent="0.3">
      <c r="A75" s="21" t="s">
        <v>72</v>
      </c>
      <c r="B75" s="14" t="s">
        <v>6</v>
      </c>
      <c r="C75" s="14" t="s">
        <v>70</v>
      </c>
      <c r="D75" s="14">
        <v>1100004110</v>
      </c>
      <c r="E75" s="14" t="s">
        <v>9</v>
      </c>
      <c r="F75" s="15">
        <f t="shared" si="2"/>
        <v>933.22699999999998</v>
      </c>
      <c r="G75" s="18">
        <f>G76+G77</f>
        <v>933227</v>
      </c>
    </row>
    <row r="76" spans="1:7" ht="31.2" outlineLevel="5" x14ac:dyDescent="0.3">
      <c r="A76" s="21" t="s">
        <v>24</v>
      </c>
      <c r="B76" s="14" t="s">
        <v>6</v>
      </c>
      <c r="C76" s="14" t="s">
        <v>70</v>
      </c>
      <c r="D76" s="14" t="s">
        <v>73</v>
      </c>
      <c r="E76" s="14" t="s">
        <v>25</v>
      </c>
      <c r="F76" s="15">
        <f t="shared" si="2"/>
        <v>933.22699999999998</v>
      </c>
      <c r="G76" s="50">
        <f>590000+152627+155600+137389.2-102389.2</f>
        <v>933227</v>
      </c>
    </row>
    <row r="77" spans="1:7" outlineLevel="5" x14ac:dyDescent="0.3">
      <c r="A77" s="21" t="s">
        <v>198</v>
      </c>
      <c r="B77" s="14">
        <v>981</v>
      </c>
      <c r="C77" s="43" t="s">
        <v>70</v>
      </c>
      <c r="D77" s="14">
        <v>1100004110</v>
      </c>
      <c r="E77" s="14">
        <v>800</v>
      </c>
      <c r="F77" s="15">
        <f t="shared" si="2"/>
        <v>0</v>
      </c>
      <c r="G77" s="50">
        <f>93416.45-93416.45</f>
        <v>0</v>
      </c>
    </row>
    <row r="78" spans="1:7" ht="62.4" outlineLevel="4" x14ac:dyDescent="0.3">
      <c r="A78" s="21" t="s">
        <v>199</v>
      </c>
      <c r="B78" s="14" t="s">
        <v>6</v>
      </c>
      <c r="C78" s="14" t="s">
        <v>70</v>
      </c>
      <c r="D78" s="14">
        <f>D79</f>
        <v>1100015175</v>
      </c>
      <c r="E78" s="14" t="s">
        <v>9</v>
      </c>
      <c r="F78" s="93">
        <f>G78/1000</f>
        <v>1382.8489999999999</v>
      </c>
      <c r="G78" s="18">
        <f>G79</f>
        <v>1382849</v>
      </c>
    </row>
    <row r="79" spans="1:7" ht="31.2" outlineLevel="5" x14ac:dyDescent="0.3">
      <c r="A79" s="21" t="s">
        <v>24</v>
      </c>
      <c r="B79" s="14" t="s">
        <v>6</v>
      </c>
      <c r="C79" s="14" t="s">
        <v>70</v>
      </c>
      <c r="D79" s="14">
        <v>1100015175</v>
      </c>
      <c r="E79" s="14" t="s">
        <v>25</v>
      </c>
      <c r="F79" s="93">
        <f>G79/1000</f>
        <v>1382.8489999999999</v>
      </c>
      <c r="G79" s="18">
        <v>1382849</v>
      </c>
    </row>
    <row r="80" spans="1:7" ht="46.8" outlineLevel="5" x14ac:dyDescent="0.3">
      <c r="A80" s="21" t="s">
        <v>74</v>
      </c>
      <c r="B80" s="14" t="s">
        <v>6</v>
      </c>
      <c r="C80" s="14" t="s">
        <v>70</v>
      </c>
      <c r="D80" s="14" t="s">
        <v>75</v>
      </c>
      <c r="E80" s="14" t="s">
        <v>9</v>
      </c>
      <c r="F80" s="15">
        <f t="shared" si="2"/>
        <v>7531</v>
      </c>
      <c r="G80" s="18">
        <f>G81</f>
        <v>7531000</v>
      </c>
    </row>
    <row r="81" spans="1:7" ht="31.2" outlineLevel="5" x14ac:dyDescent="0.3">
      <c r="A81" s="21" t="s">
        <v>24</v>
      </c>
      <c r="B81" s="14" t="s">
        <v>6</v>
      </c>
      <c r="C81" s="14" t="s">
        <v>70</v>
      </c>
      <c r="D81" s="14" t="s">
        <v>75</v>
      </c>
      <c r="E81" s="14" t="s">
        <v>25</v>
      </c>
      <c r="F81" s="15">
        <f t="shared" si="2"/>
        <v>7531</v>
      </c>
      <c r="G81" s="50">
        <v>7531000</v>
      </c>
    </row>
    <row r="82" spans="1:7" ht="46.8" outlineLevel="4" x14ac:dyDescent="0.3">
      <c r="A82" s="21" t="s">
        <v>150</v>
      </c>
      <c r="B82" s="42">
        <v>981</v>
      </c>
      <c r="C82" s="43" t="s">
        <v>70</v>
      </c>
      <c r="D82" s="14" t="s">
        <v>149</v>
      </c>
      <c r="E82" s="43" t="s">
        <v>9</v>
      </c>
      <c r="F82" s="15">
        <f t="shared" si="2"/>
        <v>76.072999999999993</v>
      </c>
      <c r="G82" s="41">
        <f>G83</f>
        <v>76073</v>
      </c>
    </row>
    <row r="83" spans="1:7" ht="29.4" customHeight="1" outlineLevel="5" x14ac:dyDescent="0.3">
      <c r="A83" s="21" t="s">
        <v>24</v>
      </c>
      <c r="B83" s="42">
        <v>981</v>
      </c>
      <c r="C83" s="43" t="s">
        <v>70</v>
      </c>
      <c r="D83" s="14" t="s">
        <v>149</v>
      </c>
      <c r="E83" s="43" t="s">
        <v>25</v>
      </c>
      <c r="F83" s="15">
        <f t="shared" si="2"/>
        <v>76.072999999999993</v>
      </c>
      <c r="G83" s="41">
        <f>76073</f>
        <v>76073</v>
      </c>
    </row>
    <row r="84" spans="1:7" ht="62.4" outlineLevel="1" x14ac:dyDescent="0.3">
      <c r="A84" s="21" t="s">
        <v>197</v>
      </c>
      <c r="B84" s="14" t="s">
        <v>6</v>
      </c>
      <c r="C84" s="14" t="s">
        <v>70</v>
      </c>
      <c r="D84" s="14" t="s">
        <v>185</v>
      </c>
      <c r="E84" s="14" t="s">
        <v>9</v>
      </c>
      <c r="F84" s="15">
        <f t="shared" si="2"/>
        <v>500</v>
      </c>
      <c r="G84" s="18">
        <f>G85</f>
        <v>500000</v>
      </c>
    </row>
    <row r="85" spans="1:7" ht="31.2" outlineLevel="2" x14ac:dyDescent="0.3">
      <c r="A85" s="21" t="s">
        <v>24</v>
      </c>
      <c r="B85" s="14" t="s">
        <v>6</v>
      </c>
      <c r="C85" s="14" t="s">
        <v>70</v>
      </c>
      <c r="D85" s="14" t="s">
        <v>185</v>
      </c>
      <c r="E85" s="14" t="s">
        <v>25</v>
      </c>
      <c r="F85" s="15">
        <f t="shared" si="2"/>
        <v>500</v>
      </c>
      <c r="G85" s="18">
        <v>500000</v>
      </c>
    </row>
    <row r="86" spans="1:7" outlineLevel="3" x14ac:dyDescent="0.3">
      <c r="A86" s="24" t="s">
        <v>78</v>
      </c>
      <c r="B86" s="16" t="s">
        <v>6</v>
      </c>
      <c r="C86" s="16" t="s">
        <v>79</v>
      </c>
      <c r="D86" s="16" t="s">
        <v>8</v>
      </c>
      <c r="E86" s="16" t="s">
        <v>9</v>
      </c>
      <c r="F86" s="17">
        <f t="shared" si="2"/>
        <v>3773.9785000000002</v>
      </c>
      <c r="G86" s="18">
        <f>G87+G91+G97</f>
        <v>3773978.5</v>
      </c>
    </row>
    <row r="87" spans="1:7" outlineLevel="4" x14ac:dyDescent="0.3">
      <c r="A87" s="21" t="s">
        <v>80</v>
      </c>
      <c r="B87" s="14" t="s">
        <v>6</v>
      </c>
      <c r="C87" s="14" t="s">
        <v>81</v>
      </c>
      <c r="D87" s="14" t="s">
        <v>8</v>
      </c>
      <c r="E87" s="14" t="s">
        <v>9</v>
      </c>
      <c r="F87" s="15">
        <f t="shared" si="2"/>
        <v>244.85026000000002</v>
      </c>
      <c r="G87" s="18">
        <f t="shared" ref="G87:G89" si="7">G88</f>
        <v>244850.26</v>
      </c>
    </row>
    <row r="88" spans="1:7" ht="62.4" outlineLevel="5" x14ac:dyDescent="0.3">
      <c r="A88" s="21" t="s">
        <v>82</v>
      </c>
      <c r="B88" s="14" t="s">
        <v>6</v>
      </c>
      <c r="C88" s="14" t="s">
        <v>81</v>
      </c>
      <c r="D88" s="14" t="s">
        <v>83</v>
      </c>
      <c r="E88" s="14" t="s">
        <v>9</v>
      </c>
      <c r="F88" s="15">
        <f t="shared" si="2"/>
        <v>244.85026000000002</v>
      </c>
      <c r="G88" s="18">
        <f t="shared" si="7"/>
        <v>244850.26</v>
      </c>
    </row>
    <row r="89" spans="1:7" ht="20.399999999999999" customHeight="1" outlineLevel="2" x14ac:dyDescent="0.3">
      <c r="A89" s="21" t="s">
        <v>84</v>
      </c>
      <c r="B89" s="14" t="s">
        <v>6</v>
      </c>
      <c r="C89" s="14" t="s">
        <v>81</v>
      </c>
      <c r="D89" s="14" t="s">
        <v>85</v>
      </c>
      <c r="E89" s="14" t="s">
        <v>9</v>
      </c>
      <c r="F89" s="15">
        <f t="shared" si="2"/>
        <v>244.85026000000002</v>
      </c>
      <c r="G89" s="18">
        <f t="shared" si="7"/>
        <v>244850.26</v>
      </c>
    </row>
    <row r="90" spans="1:7" ht="31.2" outlineLevel="3" x14ac:dyDescent="0.3">
      <c r="A90" s="21" t="s">
        <v>24</v>
      </c>
      <c r="B90" s="14" t="s">
        <v>6</v>
      </c>
      <c r="C90" s="14" t="s">
        <v>81</v>
      </c>
      <c r="D90" s="14" t="s">
        <v>85</v>
      </c>
      <c r="E90" s="14" t="s">
        <v>25</v>
      </c>
      <c r="F90" s="15">
        <f t="shared" si="2"/>
        <v>244.85026000000002</v>
      </c>
      <c r="G90" s="50">
        <f>309936-65085.74</f>
        <v>244850.26</v>
      </c>
    </row>
    <row r="91" spans="1:7" outlineLevel="4" x14ac:dyDescent="0.3">
      <c r="A91" s="21" t="s">
        <v>86</v>
      </c>
      <c r="B91" s="14" t="s">
        <v>6</v>
      </c>
      <c r="C91" s="14" t="s">
        <v>87</v>
      </c>
      <c r="D91" s="14" t="s">
        <v>8</v>
      </c>
      <c r="E91" s="14" t="s">
        <v>9</v>
      </c>
      <c r="F91" s="15">
        <f t="shared" ref="F91:F150" si="8">G91/1000</f>
        <v>2902.4763599999997</v>
      </c>
      <c r="G91" s="18">
        <f t="shared" ref="G91:G95" si="9">G92</f>
        <v>2902476.36</v>
      </c>
    </row>
    <row r="92" spans="1:7" ht="16.2" outlineLevel="5" thickBot="1" x14ac:dyDescent="0.35">
      <c r="A92" s="21" t="s">
        <v>200</v>
      </c>
      <c r="B92" s="14" t="s">
        <v>6</v>
      </c>
      <c r="C92" s="14" t="s">
        <v>87</v>
      </c>
      <c r="D92" s="43" t="s">
        <v>202</v>
      </c>
      <c r="E92" s="14" t="s">
        <v>9</v>
      </c>
      <c r="F92" s="15">
        <f t="shared" si="8"/>
        <v>2902.4763599999997</v>
      </c>
      <c r="G92" s="18">
        <f>G95+G93</f>
        <v>2902476.36</v>
      </c>
    </row>
    <row r="93" spans="1:7" ht="49.2" customHeight="1" outlineLevel="3" thickBot="1" x14ac:dyDescent="0.35">
      <c r="A93" s="89" t="s">
        <v>195</v>
      </c>
      <c r="B93" s="90">
        <v>981</v>
      </c>
      <c r="C93" s="43" t="s">
        <v>87</v>
      </c>
      <c r="D93" s="14" t="str">
        <f>D94</f>
        <v>070001742Г</v>
      </c>
      <c r="E93" s="43" t="s">
        <v>9</v>
      </c>
      <c r="F93" s="15">
        <f t="shared" si="8"/>
        <v>2835.4</v>
      </c>
      <c r="G93" s="50">
        <f>G94</f>
        <v>2835400</v>
      </c>
    </row>
    <row r="94" spans="1:7" ht="49.2" customHeight="1" outlineLevel="3" thickBot="1" x14ac:dyDescent="0.35">
      <c r="A94" s="91" t="s">
        <v>198</v>
      </c>
      <c r="B94" s="92">
        <v>981</v>
      </c>
      <c r="C94" s="45" t="s">
        <v>87</v>
      </c>
      <c r="D94" s="14" t="s">
        <v>201</v>
      </c>
      <c r="E94" s="14">
        <v>800</v>
      </c>
      <c r="F94" s="15">
        <f t="shared" si="8"/>
        <v>2835.4</v>
      </c>
      <c r="G94" s="50">
        <f>3386900-551500</f>
        <v>2835400</v>
      </c>
    </row>
    <row r="95" spans="1:7" outlineLevel="2" x14ac:dyDescent="0.3">
      <c r="A95" s="21" t="s">
        <v>88</v>
      </c>
      <c r="B95" s="14" t="s">
        <v>6</v>
      </c>
      <c r="C95" s="14" t="s">
        <v>87</v>
      </c>
      <c r="D95" s="14" t="s">
        <v>89</v>
      </c>
      <c r="E95" s="14" t="s">
        <v>9</v>
      </c>
      <c r="F95" s="15">
        <f t="shared" si="8"/>
        <v>67.07635999999998</v>
      </c>
      <c r="G95" s="18">
        <f t="shared" si="9"/>
        <v>67076.359999999986</v>
      </c>
    </row>
    <row r="96" spans="1:7" ht="31.2" outlineLevel="3" x14ac:dyDescent="0.3">
      <c r="A96" s="21" t="s">
        <v>24</v>
      </c>
      <c r="B96" s="14" t="s">
        <v>6</v>
      </c>
      <c r="C96" s="14" t="s">
        <v>87</v>
      </c>
      <c r="D96" s="14" t="s">
        <v>89</v>
      </c>
      <c r="E96" s="14" t="s">
        <v>25</v>
      </c>
      <c r="F96" s="15">
        <f t="shared" si="8"/>
        <v>67.07635999999998</v>
      </c>
      <c r="G96" s="50">
        <f>167500-423.64-100000</f>
        <v>67076.359999999986</v>
      </c>
    </row>
    <row r="97" spans="1:8" outlineLevel="4" x14ac:dyDescent="0.3">
      <c r="A97" s="21" t="s">
        <v>90</v>
      </c>
      <c r="B97" s="14" t="s">
        <v>6</v>
      </c>
      <c r="C97" s="14" t="s">
        <v>91</v>
      </c>
      <c r="D97" s="14" t="s">
        <v>8</v>
      </c>
      <c r="E97" s="14" t="s">
        <v>9</v>
      </c>
      <c r="F97" s="15">
        <f>G97/1000-0.1</f>
        <v>626.55187999999998</v>
      </c>
      <c r="G97" s="18">
        <f>G98+G119+G116+G105</f>
        <v>626651.88</v>
      </c>
    </row>
    <row r="98" spans="1:8" ht="62.4" outlineLevel="5" x14ac:dyDescent="0.3">
      <c r="A98" s="21" t="s">
        <v>82</v>
      </c>
      <c r="B98" s="14" t="s">
        <v>6</v>
      </c>
      <c r="C98" s="14" t="s">
        <v>91</v>
      </c>
      <c r="D98" s="14" t="s">
        <v>83</v>
      </c>
      <c r="E98" s="14" t="s">
        <v>9</v>
      </c>
      <c r="F98" s="15">
        <f>G98/1000-0.1</f>
        <v>626.55187999999998</v>
      </c>
      <c r="G98" s="18">
        <f>G99+G101+G103</f>
        <v>626651.88</v>
      </c>
    </row>
    <row r="99" spans="1:8" outlineLevel="4" x14ac:dyDescent="0.3">
      <c r="A99" s="21" t="s">
        <v>92</v>
      </c>
      <c r="B99" s="14" t="s">
        <v>6</v>
      </c>
      <c r="C99" s="14" t="s">
        <v>91</v>
      </c>
      <c r="D99" s="14" t="s">
        <v>93</v>
      </c>
      <c r="E99" s="14" t="s">
        <v>9</v>
      </c>
      <c r="F99" s="15">
        <f t="shared" si="8"/>
        <v>395.99</v>
      </c>
      <c r="G99" s="18">
        <f>G100</f>
        <v>395990</v>
      </c>
    </row>
    <row r="100" spans="1:8" ht="31.2" outlineLevel="5" x14ac:dyDescent="0.3">
      <c r="A100" s="21" t="s">
        <v>24</v>
      </c>
      <c r="B100" s="14" t="s">
        <v>6</v>
      </c>
      <c r="C100" s="14" t="s">
        <v>91</v>
      </c>
      <c r="D100" s="14" t="s">
        <v>93</v>
      </c>
      <c r="E100" s="14" t="s">
        <v>25</v>
      </c>
      <c r="F100" s="15">
        <f t="shared" si="8"/>
        <v>395.99</v>
      </c>
      <c r="G100" s="50">
        <f>425390-29400</f>
        <v>395990</v>
      </c>
    </row>
    <row r="101" spans="1:8" outlineLevel="4" x14ac:dyDescent="0.3">
      <c r="A101" s="21" t="s">
        <v>94</v>
      </c>
      <c r="B101" s="14" t="s">
        <v>6</v>
      </c>
      <c r="C101" s="14" t="s">
        <v>91</v>
      </c>
      <c r="D101" s="14" t="s">
        <v>95</v>
      </c>
      <c r="E101" s="14" t="s">
        <v>9</v>
      </c>
      <c r="F101" s="15">
        <f t="shared" si="8"/>
        <v>0</v>
      </c>
      <c r="G101" s="18">
        <f>G102</f>
        <v>0</v>
      </c>
    </row>
    <row r="102" spans="1:8" ht="31.2" outlineLevel="5" x14ac:dyDescent="0.3">
      <c r="A102" s="21" t="s">
        <v>24</v>
      </c>
      <c r="B102" s="14" t="s">
        <v>6</v>
      </c>
      <c r="C102" s="14" t="s">
        <v>91</v>
      </c>
      <c r="D102" s="14" t="s">
        <v>95</v>
      </c>
      <c r="E102" s="14" t="s">
        <v>25</v>
      </c>
      <c r="F102" s="15">
        <f t="shared" si="8"/>
        <v>0</v>
      </c>
      <c r="G102" s="50">
        <f>16000+4000-20000</f>
        <v>0</v>
      </c>
    </row>
    <row r="103" spans="1:8" ht="31.2" outlineLevel="4" x14ac:dyDescent="0.3">
      <c r="A103" s="21" t="s">
        <v>96</v>
      </c>
      <c r="B103" s="14" t="s">
        <v>6</v>
      </c>
      <c r="C103" s="14" t="s">
        <v>91</v>
      </c>
      <c r="D103" s="14" t="s">
        <v>97</v>
      </c>
      <c r="E103" s="14" t="s">
        <v>9</v>
      </c>
      <c r="F103" s="15">
        <f>G103/1000-0.1</f>
        <v>230.56187999999997</v>
      </c>
      <c r="G103" s="18">
        <f>G104</f>
        <v>230661.87999999998</v>
      </c>
    </row>
    <row r="104" spans="1:8" ht="31.2" outlineLevel="5" x14ac:dyDescent="0.3">
      <c r="A104" s="21" t="s">
        <v>24</v>
      </c>
      <c r="B104" s="14" t="s">
        <v>6</v>
      </c>
      <c r="C104" s="14" t="s">
        <v>91</v>
      </c>
      <c r="D104" s="14" t="s">
        <v>97</v>
      </c>
      <c r="E104" s="14" t="s">
        <v>25</v>
      </c>
      <c r="F104" s="15">
        <f>G104/1000-0.1</f>
        <v>230.56187999999997</v>
      </c>
      <c r="G104" s="50">
        <f>260000+20000-10000-7637.52-31700.6</f>
        <v>230661.87999999998</v>
      </c>
    </row>
    <row r="105" spans="1:8" ht="31.2" hidden="1" outlineLevel="5" x14ac:dyDescent="0.3">
      <c r="A105" s="30" t="s">
        <v>104</v>
      </c>
      <c r="B105" s="31" t="s">
        <v>6</v>
      </c>
      <c r="C105" s="31" t="s">
        <v>91</v>
      </c>
      <c r="D105" s="65" t="s">
        <v>105</v>
      </c>
      <c r="E105" s="31" t="s">
        <v>9</v>
      </c>
      <c r="F105" s="15">
        <f t="shared" si="8"/>
        <v>0</v>
      </c>
      <c r="G105" s="50">
        <f>G106</f>
        <v>0</v>
      </c>
    </row>
    <row r="106" spans="1:8" ht="31.2" hidden="1" outlineLevel="5" x14ac:dyDescent="0.3">
      <c r="A106" s="30" t="s">
        <v>24</v>
      </c>
      <c r="B106" s="31" t="s">
        <v>6</v>
      </c>
      <c r="C106" s="31" t="s">
        <v>91</v>
      </c>
      <c r="D106" s="65" t="s">
        <v>105</v>
      </c>
      <c r="E106" s="31" t="s">
        <v>25</v>
      </c>
      <c r="F106" s="15">
        <f t="shared" si="8"/>
        <v>0</v>
      </c>
      <c r="G106" s="50">
        <f>G107+G108</f>
        <v>0</v>
      </c>
    </row>
    <row r="107" spans="1:8" ht="31.2" hidden="1" outlineLevel="4" x14ac:dyDescent="0.3">
      <c r="A107" s="30" t="s">
        <v>106</v>
      </c>
      <c r="B107" s="31" t="s">
        <v>6</v>
      </c>
      <c r="C107" s="31" t="s">
        <v>91</v>
      </c>
      <c r="D107" s="65" t="s">
        <v>107</v>
      </c>
      <c r="E107" s="31" t="s">
        <v>9</v>
      </c>
      <c r="F107" s="15">
        <f t="shared" si="8"/>
        <v>0</v>
      </c>
      <c r="G107" s="18">
        <v>0</v>
      </c>
      <c r="H107" s="1">
        <v>2275600</v>
      </c>
    </row>
    <row r="108" spans="1:8" ht="31.2" hidden="1" outlineLevel="5" x14ac:dyDescent="0.3">
      <c r="A108" s="30" t="s">
        <v>24</v>
      </c>
      <c r="B108" s="31" t="s">
        <v>6</v>
      </c>
      <c r="C108" s="31" t="s">
        <v>91</v>
      </c>
      <c r="D108" s="65" t="s">
        <v>107</v>
      </c>
      <c r="E108" s="31" t="s">
        <v>25</v>
      </c>
      <c r="F108" s="34">
        <f t="shared" si="8"/>
        <v>0</v>
      </c>
      <c r="G108" s="18">
        <v>0</v>
      </c>
      <c r="H108" s="1" t="s">
        <v>170</v>
      </c>
    </row>
    <row r="109" spans="1:8" ht="46.8" hidden="1" outlineLevel="3" x14ac:dyDescent="0.3">
      <c r="A109" s="21" t="s">
        <v>100</v>
      </c>
      <c r="B109" s="14" t="s">
        <v>6</v>
      </c>
      <c r="C109" s="14" t="s">
        <v>91</v>
      </c>
      <c r="D109" s="14" t="s">
        <v>101</v>
      </c>
      <c r="E109" s="14" t="s">
        <v>9</v>
      </c>
      <c r="F109" s="15">
        <f t="shared" si="8"/>
        <v>485.90899999999999</v>
      </c>
      <c r="G109" s="18">
        <f>G110</f>
        <v>485909</v>
      </c>
    </row>
    <row r="110" spans="1:8" ht="31.2" hidden="1" outlineLevel="4" x14ac:dyDescent="0.3">
      <c r="A110" s="21" t="s">
        <v>24</v>
      </c>
      <c r="B110" s="14" t="s">
        <v>6</v>
      </c>
      <c r="C110" s="14" t="s">
        <v>91</v>
      </c>
      <c r="D110" s="14" t="s">
        <v>101</v>
      </c>
      <c r="E110" s="14" t="s">
        <v>25</v>
      </c>
      <c r="F110" s="15">
        <f t="shared" si="8"/>
        <v>485.90899999999999</v>
      </c>
      <c r="G110" s="18">
        <v>485909</v>
      </c>
    </row>
    <row r="111" spans="1:8" ht="62.4" hidden="1" outlineLevel="5" x14ac:dyDescent="0.3">
      <c r="A111" s="21" t="s">
        <v>102</v>
      </c>
      <c r="B111" s="14" t="s">
        <v>6</v>
      </c>
      <c r="C111" s="14" t="s">
        <v>91</v>
      </c>
      <c r="D111" s="14" t="s">
        <v>103</v>
      </c>
      <c r="E111" s="14" t="s">
        <v>9</v>
      </c>
      <c r="F111" s="15">
        <f t="shared" si="8"/>
        <v>0</v>
      </c>
      <c r="G111" s="18">
        <v>0</v>
      </c>
    </row>
    <row r="112" spans="1:8" ht="31.2" hidden="1" outlineLevel="4" x14ac:dyDescent="0.3">
      <c r="A112" s="21" t="s">
        <v>104</v>
      </c>
      <c r="B112" s="14" t="s">
        <v>6</v>
      </c>
      <c r="C112" s="14" t="s">
        <v>91</v>
      </c>
      <c r="D112" s="14" t="s">
        <v>105</v>
      </c>
      <c r="E112" s="14" t="s">
        <v>9</v>
      </c>
      <c r="F112" s="15">
        <f t="shared" si="8"/>
        <v>0</v>
      </c>
      <c r="G112" s="18">
        <v>0</v>
      </c>
    </row>
    <row r="113" spans="1:8" ht="31.2" hidden="1" outlineLevel="5" x14ac:dyDescent="0.3">
      <c r="A113" s="21" t="s">
        <v>24</v>
      </c>
      <c r="B113" s="14" t="s">
        <v>6</v>
      </c>
      <c r="C113" s="14" t="s">
        <v>91</v>
      </c>
      <c r="D113" s="14" t="s">
        <v>105</v>
      </c>
      <c r="E113" s="14" t="s">
        <v>25</v>
      </c>
      <c r="F113" s="15">
        <f t="shared" si="8"/>
        <v>0</v>
      </c>
      <c r="G113" s="18">
        <v>0</v>
      </c>
    </row>
    <row r="114" spans="1:8" ht="31.2" hidden="1" outlineLevel="5" x14ac:dyDescent="0.3">
      <c r="A114" s="21" t="s">
        <v>106</v>
      </c>
      <c r="B114" s="14" t="s">
        <v>6</v>
      </c>
      <c r="C114" s="14" t="s">
        <v>91</v>
      </c>
      <c r="D114" s="14" t="s">
        <v>107</v>
      </c>
      <c r="E114" s="14" t="s">
        <v>9</v>
      </c>
      <c r="F114" s="15">
        <f t="shared" si="8"/>
        <v>0</v>
      </c>
      <c r="G114" s="18">
        <v>0</v>
      </c>
    </row>
    <row r="115" spans="1:8" ht="31.2" hidden="1" outlineLevel="5" x14ac:dyDescent="0.3">
      <c r="A115" s="21" t="s">
        <v>24</v>
      </c>
      <c r="B115" s="14" t="s">
        <v>6</v>
      </c>
      <c r="C115" s="14" t="s">
        <v>91</v>
      </c>
      <c r="D115" s="14" t="s">
        <v>107</v>
      </c>
      <c r="E115" s="14" t="s">
        <v>25</v>
      </c>
      <c r="F115" s="15">
        <f t="shared" si="8"/>
        <v>0</v>
      </c>
      <c r="G115" s="18">
        <v>0</v>
      </c>
    </row>
    <row r="116" spans="1:8" ht="46.8" hidden="1" outlineLevel="5" x14ac:dyDescent="0.3">
      <c r="A116" s="21" t="s">
        <v>157</v>
      </c>
      <c r="B116" s="43" t="s">
        <v>6</v>
      </c>
      <c r="C116" s="43" t="s">
        <v>91</v>
      </c>
      <c r="D116" s="43" t="s">
        <v>103</v>
      </c>
      <c r="E116" s="43" t="s">
        <v>9</v>
      </c>
      <c r="F116" s="15">
        <f t="shared" si="8"/>
        <v>0</v>
      </c>
      <c r="G116" s="18">
        <f>G117</f>
        <v>0</v>
      </c>
    </row>
    <row r="117" spans="1:8" hidden="1" outlineLevel="3" x14ac:dyDescent="0.3">
      <c r="A117" s="21" t="s">
        <v>155</v>
      </c>
      <c r="B117" s="43" t="s">
        <v>6</v>
      </c>
      <c r="C117" s="43" t="s">
        <v>91</v>
      </c>
      <c r="D117" s="43" t="s">
        <v>153</v>
      </c>
      <c r="E117" s="43" t="s">
        <v>9</v>
      </c>
      <c r="F117" s="15">
        <f t="shared" si="8"/>
        <v>0</v>
      </c>
      <c r="G117" s="18">
        <f>G118</f>
        <v>0</v>
      </c>
    </row>
    <row r="118" spans="1:8" ht="31.2" hidden="1" outlineLevel="4" x14ac:dyDescent="0.3">
      <c r="A118" s="21" t="s">
        <v>24</v>
      </c>
      <c r="B118" s="43" t="s">
        <v>6</v>
      </c>
      <c r="C118" s="43" t="s">
        <v>91</v>
      </c>
      <c r="D118" s="43" t="s">
        <v>153</v>
      </c>
      <c r="E118" s="43" t="s">
        <v>25</v>
      </c>
      <c r="F118" s="15">
        <f t="shared" si="8"/>
        <v>0</v>
      </c>
      <c r="G118" s="18">
        <v>0</v>
      </c>
    </row>
    <row r="119" spans="1:8" ht="46.8" hidden="1" outlineLevel="5" x14ac:dyDescent="0.3">
      <c r="A119" s="21" t="s">
        <v>108</v>
      </c>
      <c r="B119" s="14" t="s">
        <v>6</v>
      </c>
      <c r="C119" s="14" t="s">
        <v>91</v>
      </c>
      <c r="D119" s="64" t="s">
        <v>109</v>
      </c>
      <c r="E119" s="14" t="s">
        <v>9</v>
      </c>
      <c r="F119" s="15">
        <f t="shared" si="8"/>
        <v>0</v>
      </c>
      <c r="G119" s="18">
        <f>G122+G124</f>
        <v>0</v>
      </c>
    </row>
    <row r="120" spans="1:8" ht="46.8" hidden="1" outlineLevel="4" x14ac:dyDescent="0.3">
      <c r="A120" s="21" t="s">
        <v>110</v>
      </c>
      <c r="B120" s="14" t="s">
        <v>6</v>
      </c>
      <c r="C120" s="14" t="s">
        <v>91</v>
      </c>
      <c r="D120" s="14" t="s">
        <v>111</v>
      </c>
      <c r="E120" s="14" t="s">
        <v>9</v>
      </c>
      <c r="F120" s="15">
        <f t="shared" si="8"/>
        <v>0</v>
      </c>
      <c r="G120" s="18">
        <v>0</v>
      </c>
    </row>
    <row r="121" spans="1:8" ht="31.2" hidden="1" outlineLevel="5" x14ac:dyDescent="0.3">
      <c r="A121" s="21" t="s">
        <v>24</v>
      </c>
      <c r="B121" s="14" t="s">
        <v>6</v>
      </c>
      <c r="C121" s="14" t="s">
        <v>91</v>
      </c>
      <c r="D121" s="14" t="s">
        <v>111</v>
      </c>
      <c r="E121" s="14" t="s">
        <v>25</v>
      </c>
      <c r="F121" s="15">
        <f t="shared" si="8"/>
        <v>0</v>
      </c>
      <c r="G121" s="18">
        <v>0</v>
      </c>
    </row>
    <row r="122" spans="1:8" ht="31.2" hidden="1" outlineLevel="5" x14ac:dyDescent="0.3">
      <c r="A122" s="21" t="s">
        <v>112</v>
      </c>
      <c r="B122" s="14" t="s">
        <v>6</v>
      </c>
      <c r="C122" s="14" t="s">
        <v>91</v>
      </c>
      <c r="D122" s="64" t="s">
        <v>113</v>
      </c>
      <c r="E122" s="14" t="s">
        <v>9</v>
      </c>
      <c r="F122" s="15">
        <f t="shared" si="8"/>
        <v>0</v>
      </c>
      <c r="G122" s="18">
        <f>G123</f>
        <v>0</v>
      </c>
    </row>
    <row r="123" spans="1:8" ht="31.2" hidden="1" outlineLevel="5" x14ac:dyDescent="0.3">
      <c r="A123" s="21" t="s">
        <v>24</v>
      </c>
      <c r="B123" s="14" t="s">
        <v>6</v>
      </c>
      <c r="C123" s="14" t="s">
        <v>91</v>
      </c>
      <c r="D123" s="64" t="s">
        <v>113</v>
      </c>
      <c r="E123" s="14" t="s">
        <v>25</v>
      </c>
      <c r="F123" s="15">
        <f t="shared" si="8"/>
        <v>0</v>
      </c>
      <c r="G123" s="18">
        <f>139600-139600</f>
        <v>0</v>
      </c>
      <c r="H123" s="1" t="s">
        <v>168</v>
      </c>
    </row>
    <row r="124" spans="1:8" ht="46.8" hidden="1" outlineLevel="1" x14ac:dyDescent="0.3">
      <c r="A124" s="21" t="s">
        <v>156</v>
      </c>
      <c r="B124" s="43" t="s">
        <v>6</v>
      </c>
      <c r="C124" s="43" t="s">
        <v>91</v>
      </c>
      <c r="D124" s="43" t="s">
        <v>154</v>
      </c>
      <c r="E124" s="43" t="s">
        <v>9</v>
      </c>
      <c r="F124" s="15">
        <f t="shared" si="8"/>
        <v>0</v>
      </c>
      <c r="G124" s="18">
        <f>G125</f>
        <v>0</v>
      </c>
    </row>
    <row r="125" spans="1:8" ht="31.2" hidden="1" outlineLevel="2" x14ac:dyDescent="0.3">
      <c r="A125" s="21" t="s">
        <v>24</v>
      </c>
      <c r="B125" s="43" t="s">
        <v>6</v>
      </c>
      <c r="C125" s="43" t="s">
        <v>91</v>
      </c>
      <c r="D125" s="43" t="s">
        <v>154</v>
      </c>
      <c r="E125" s="43" t="s">
        <v>25</v>
      </c>
      <c r="F125" s="15">
        <f t="shared" si="8"/>
        <v>0</v>
      </c>
      <c r="G125" s="18">
        <v>0</v>
      </c>
    </row>
    <row r="126" spans="1:8" hidden="1" outlineLevel="3" x14ac:dyDescent="0.3">
      <c r="A126" s="24" t="s">
        <v>114</v>
      </c>
      <c r="B126" s="16" t="s">
        <v>6</v>
      </c>
      <c r="C126" s="16" t="s">
        <v>115</v>
      </c>
      <c r="D126" s="16" t="s">
        <v>8</v>
      </c>
      <c r="E126" s="16" t="s">
        <v>9</v>
      </c>
      <c r="F126" s="15">
        <f t="shared" si="8"/>
        <v>0</v>
      </c>
      <c r="G126" s="18">
        <f t="shared" ref="G126:G129" si="10">G127</f>
        <v>0</v>
      </c>
    </row>
    <row r="127" spans="1:8" ht="31.2" hidden="1" outlineLevel="4" x14ac:dyDescent="0.3">
      <c r="A127" s="21" t="s">
        <v>116</v>
      </c>
      <c r="B127" s="14" t="s">
        <v>6</v>
      </c>
      <c r="C127" s="14" t="s">
        <v>117</v>
      </c>
      <c r="D127" s="14" t="s">
        <v>8</v>
      </c>
      <c r="E127" s="14" t="s">
        <v>9</v>
      </c>
      <c r="F127" s="15">
        <f t="shared" si="8"/>
        <v>0</v>
      </c>
      <c r="G127" s="18">
        <f t="shared" si="10"/>
        <v>0</v>
      </c>
    </row>
    <row r="128" spans="1:8" ht="78" hidden="1" outlineLevel="5" x14ac:dyDescent="0.3">
      <c r="A128" s="21" t="s">
        <v>14</v>
      </c>
      <c r="B128" s="14" t="s">
        <v>6</v>
      </c>
      <c r="C128" s="14" t="s">
        <v>117</v>
      </c>
      <c r="D128" s="14" t="s">
        <v>15</v>
      </c>
      <c r="E128" s="14" t="s">
        <v>9</v>
      </c>
      <c r="F128" s="15">
        <f t="shared" si="8"/>
        <v>0</v>
      </c>
      <c r="G128" s="18">
        <f t="shared" si="10"/>
        <v>0</v>
      </c>
    </row>
    <row r="129" spans="1:7" ht="46.8" hidden="1" outlineLevel="1" x14ac:dyDescent="0.3">
      <c r="A129" s="21" t="s">
        <v>118</v>
      </c>
      <c r="B129" s="14" t="s">
        <v>6</v>
      </c>
      <c r="C129" s="14" t="s">
        <v>117</v>
      </c>
      <c r="D129" s="14" t="s">
        <v>119</v>
      </c>
      <c r="E129" s="14" t="s">
        <v>9</v>
      </c>
      <c r="F129" s="15">
        <f t="shared" si="8"/>
        <v>0</v>
      </c>
      <c r="G129" s="18">
        <f t="shared" si="10"/>
        <v>0</v>
      </c>
    </row>
    <row r="130" spans="1:7" ht="31.2" hidden="1" outlineLevel="2" x14ac:dyDescent="0.3">
      <c r="A130" s="21" t="s">
        <v>24</v>
      </c>
      <c r="B130" s="14" t="s">
        <v>6</v>
      </c>
      <c r="C130" s="14" t="s">
        <v>117</v>
      </c>
      <c r="D130" s="14" t="s">
        <v>119</v>
      </c>
      <c r="E130" s="14" t="s">
        <v>25</v>
      </c>
      <c r="F130" s="15">
        <f t="shared" si="8"/>
        <v>0</v>
      </c>
      <c r="G130" s="18">
        <v>0</v>
      </c>
    </row>
    <row r="131" spans="1:7" outlineLevel="3" x14ac:dyDescent="0.3">
      <c r="A131" s="24" t="s">
        <v>120</v>
      </c>
      <c r="B131" s="16" t="s">
        <v>6</v>
      </c>
      <c r="C131" s="16" t="s">
        <v>121</v>
      </c>
      <c r="D131" s="16" t="s">
        <v>8</v>
      </c>
      <c r="E131" s="16" t="s">
        <v>9</v>
      </c>
      <c r="F131" s="17">
        <f>G131/1000</f>
        <v>1731.6864999999998</v>
      </c>
      <c r="G131" s="18">
        <f t="shared" ref="G131:G132" si="11">G132</f>
        <v>1731686.4999999998</v>
      </c>
    </row>
    <row r="132" spans="1:7" outlineLevel="4" x14ac:dyDescent="0.3">
      <c r="A132" s="21" t="s">
        <v>122</v>
      </c>
      <c r="B132" s="14" t="s">
        <v>6</v>
      </c>
      <c r="C132" s="14" t="s">
        <v>123</v>
      </c>
      <c r="D132" s="14" t="s">
        <v>8</v>
      </c>
      <c r="E132" s="14" t="s">
        <v>9</v>
      </c>
      <c r="F132" s="15">
        <f>G132/1000</f>
        <v>1731.6864999999998</v>
      </c>
      <c r="G132" s="18">
        <f t="shared" si="11"/>
        <v>1731686.4999999998</v>
      </c>
    </row>
    <row r="133" spans="1:7" ht="46.8" outlineLevel="5" x14ac:dyDescent="0.3">
      <c r="A133" s="21" t="s">
        <v>124</v>
      </c>
      <c r="B133" s="14" t="s">
        <v>6</v>
      </c>
      <c r="C133" s="14" t="s">
        <v>123</v>
      </c>
      <c r="D133" s="14" t="s">
        <v>125</v>
      </c>
      <c r="E133" s="14" t="s">
        <v>9</v>
      </c>
      <c r="F133" s="15">
        <f>G133/1000</f>
        <v>1731.6864999999998</v>
      </c>
      <c r="G133" s="18">
        <f>G134+G138</f>
        <v>1731686.4999999998</v>
      </c>
    </row>
    <row r="134" spans="1:7" outlineLevel="5" x14ac:dyDescent="0.3">
      <c r="A134" s="21" t="s">
        <v>126</v>
      </c>
      <c r="B134" s="14" t="s">
        <v>6</v>
      </c>
      <c r="C134" s="14" t="s">
        <v>123</v>
      </c>
      <c r="D134" s="14" t="s">
        <v>127</v>
      </c>
      <c r="E134" s="14" t="s">
        <v>9</v>
      </c>
      <c r="F134" s="15">
        <f>G134/1000-0.1</f>
        <v>1656.0864999999999</v>
      </c>
      <c r="G134" s="18">
        <f>G135+G136+G137</f>
        <v>1656186.4999999998</v>
      </c>
    </row>
    <row r="135" spans="1:7" ht="78" outlineLevel="1" x14ac:dyDescent="0.3">
      <c r="A135" s="21" t="s">
        <v>18</v>
      </c>
      <c r="B135" s="14" t="s">
        <v>6</v>
      </c>
      <c r="C135" s="14" t="s">
        <v>123</v>
      </c>
      <c r="D135" s="14" t="s">
        <v>127</v>
      </c>
      <c r="E135" s="14" t="s">
        <v>19</v>
      </c>
      <c r="F135" s="15">
        <f t="shared" si="8"/>
        <v>977.8507699999999</v>
      </c>
      <c r="G135" s="18">
        <f>1174722.2-130200-88500+21828.57</f>
        <v>977850.7699999999</v>
      </c>
    </row>
    <row r="136" spans="1:7" ht="31.2" outlineLevel="2" x14ac:dyDescent="0.3">
      <c r="A136" s="21" t="s">
        <v>24</v>
      </c>
      <c r="B136" s="14" t="s">
        <v>6</v>
      </c>
      <c r="C136" s="14" t="s">
        <v>123</v>
      </c>
      <c r="D136" s="14" t="s">
        <v>127</v>
      </c>
      <c r="E136" s="14" t="s">
        <v>25</v>
      </c>
      <c r="F136" s="15">
        <f>G136/1000</f>
        <v>676.68892999999991</v>
      </c>
      <c r="G136" s="63">
        <f>686897.32-95000+3000+10000-3000+16240+58551.61</f>
        <v>676688.92999999993</v>
      </c>
    </row>
    <row r="137" spans="1:7" outlineLevel="2" x14ac:dyDescent="0.3">
      <c r="A137" s="21" t="s">
        <v>203</v>
      </c>
      <c r="B137" s="14">
        <v>981</v>
      </c>
      <c r="C137" s="43" t="s">
        <v>123</v>
      </c>
      <c r="D137" s="43" t="s">
        <v>127</v>
      </c>
      <c r="E137" s="14">
        <v>800</v>
      </c>
      <c r="F137" s="15">
        <f>G137/1000</f>
        <v>1.6468</v>
      </c>
      <c r="G137" s="63">
        <v>1646.8</v>
      </c>
    </row>
    <row r="138" spans="1:7" ht="26.4" outlineLevel="2" x14ac:dyDescent="0.3">
      <c r="A138" s="86" t="s">
        <v>196</v>
      </c>
      <c r="B138" s="14" t="s">
        <v>6</v>
      </c>
      <c r="C138" s="14" t="s">
        <v>123</v>
      </c>
      <c r="D138" s="14" t="str">
        <f>D139</f>
        <v>080001403А</v>
      </c>
      <c r="E138" s="14" t="s">
        <v>9</v>
      </c>
      <c r="F138" s="15">
        <f t="shared" ref="F138:F139" si="12">G138/1000</f>
        <v>75.5</v>
      </c>
      <c r="G138" s="18">
        <f>G139</f>
        <v>75500</v>
      </c>
    </row>
    <row r="139" spans="1:7" ht="52.8" outlineLevel="2" x14ac:dyDescent="0.3">
      <c r="A139" s="87" t="s">
        <v>187</v>
      </c>
      <c r="B139" s="14" t="s">
        <v>6</v>
      </c>
      <c r="C139" s="14" t="s">
        <v>123</v>
      </c>
      <c r="D139" s="14" t="s">
        <v>186</v>
      </c>
      <c r="E139" s="14" t="s">
        <v>19</v>
      </c>
      <c r="F139" s="15">
        <f t="shared" si="12"/>
        <v>75.5</v>
      </c>
      <c r="G139" s="18">
        <f>53500+22000</f>
        <v>75500</v>
      </c>
    </row>
    <row r="140" spans="1:7" outlineLevel="3" x14ac:dyDescent="0.3">
      <c r="A140" s="24" t="s">
        <v>128</v>
      </c>
      <c r="B140" s="16" t="s">
        <v>6</v>
      </c>
      <c r="C140" s="16" t="s">
        <v>129</v>
      </c>
      <c r="D140" s="16" t="s">
        <v>8</v>
      </c>
      <c r="E140" s="16" t="s">
        <v>9</v>
      </c>
      <c r="F140" s="17">
        <f t="shared" si="8"/>
        <v>42.972000000000001</v>
      </c>
      <c r="G140" s="18">
        <f t="shared" ref="G140:G143" si="13">G141</f>
        <v>42972</v>
      </c>
    </row>
    <row r="141" spans="1:7" outlineLevel="4" x14ac:dyDescent="0.3">
      <c r="A141" s="21" t="s">
        <v>130</v>
      </c>
      <c r="B141" s="14" t="s">
        <v>6</v>
      </c>
      <c r="C141" s="14" t="s">
        <v>131</v>
      </c>
      <c r="D141" s="14" t="s">
        <v>8</v>
      </c>
      <c r="E141" s="14" t="s">
        <v>9</v>
      </c>
      <c r="F141" s="15">
        <f t="shared" si="8"/>
        <v>42.972000000000001</v>
      </c>
      <c r="G141" s="18">
        <f t="shared" si="13"/>
        <v>42972</v>
      </c>
    </row>
    <row r="142" spans="1:7" ht="78" outlineLevel="5" x14ac:dyDescent="0.3">
      <c r="A142" s="21" t="s">
        <v>14</v>
      </c>
      <c r="B142" s="14" t="s">
        <v>6</v>
      </c>
      <c r="C142" s="14" t="s">
        <v>131</v>
      </c>
      <c r="D142" s="14" t="s">
        <v>15</v>
      </c>
      <c r="E142" s="14" t="s">
        <v>9</v>
      </c>
      <c r="F142" s="15">
        <f t="shared" si="8"/>
        <v>42.972000000000001</v>
      </c>
      <c r="G142" s="18">
        <f t="shared" si="13"/>
        <v>42972</v>
      </c>
    </row>
    <row r="143" spans="1:7" ht="31.2" outlineLevel="1" x14ac:dyDescent="0.3">
      <c r="A143" s="21" t="s">
        <v>132</v>
      </c>
      <c r="B143" s="14" t="s">
        <v>6</v>
      </c>
      <c r="C143" s="14" t="s">
        <v>131</v>
      </c>
      <c r="D143" s="14" t="s">
        <v>133</v>
      </c>
      <c r="E143" s="14" t="s">
        <v>9</v>
      </c>
      <c r="F143" s="15">
        <f t="shared" si="8"/>
        <v>42.972000000000001</v>
      </c>
      <c r="G143" s="18">
        <f t="shared" si="13"/>
        <v>42972</v>
      </c>
    </row>
    <row r="144" spans="1:7" ht="31.2" outlineLevel="2" x14ac:dyDescent="0.3">
      <c r="A144" s="21" t="s">
        <v>134</v>
      </c>
      <c r="B144" s="14" t="s">
        <v>6</v>
      </c>
      <c r="C144" s="14" t="s">
        <v>131</v>
      </c>
      <c r="D144" s="14" t="s">
        <v>133</v>
      </c>
      <c r="E144" s="14" t="s">
        <v>135</v>
      </c>
      <c r="F144" s="15">
        <f t="shared" si="8"/>
        <v>42.972000000000001</v>
      </c>
      <c r="G144" s="18">
        <f>42408+564</f>
        <v>42972</v>
      </c>
    </row>
    <row r="145" spans="1:7" outlineLevel="3" x14ac:dyDescent="0.3">
      <c r="A145" s="24" t="s">
        <v>136</v>
      </c>
      <c r="B145" s="16" t="s">
        <v>6</v>
      </c>
      <c r="C145" s="16" t="s">
        <v>137</v>
      </c>
      <c r="D145" s="16" t="s">
        <v>8</v>
      </c>
      <c r="E145" s="16" t="s">
        <v>9</v>
      </c>
      <c r="F145" s="17">
        <f t="shared" si="8"/>
        <v>9.9499999999999993</v>
      </c>
      <c r="G145" s="18">
        <f t="shared" ref="G145:G148" si="14">G146</f>
        <v>9950</v>
      </c>
    </row>
    <row r="146" spans="1:7" outlineLevel="4" x14ac:dyDescent="0.3">
      <c r="A146" s="21" t="s">
        <v>138</v>
      </c>
      <c r="B146" s="14" t="s">
        <v>6</v>
      </c>
      <c r="C146" s="14" t="s">
        <v>139</v>
      </c>
      <c r="D146" s="14" t="s">
        <v>8</v>
      </c>
      <c r="E146" s="14" t="s">
        <v>9</v>
      </c>
      <c r="F146" s="15">
        <f t="shared" si="8"/>
        <v>9.9499999999999993</v>
      </c>
      <c r="G146" s="18">
        <f t="shared" si="14"/>
        <v>9950</v>
      </c>
    </row>
    <row r="147" spans="1:7" ht="46.8" outlineLevel="4" x14ac:dyDescent="0.3">
      <c r="A147" s="21" t="s">
        <v>140</v>
      </c>
      <c r="B147" s="14" t="s">
        <v>6</v>
      </c>
      <c r="C147" s="14" t="s">
        <v>139</v>
      </c>
      <c r="D147" s="14" t="s">
        <v>141</v>
      </c>
      <c r="E147" s="14" t="s">
        <v>9</v>
      </c>
      <c r="F147" s="15">
        <f t="shared" si="8"/>
        <v>9.9499999999999993</v>
      </c>
      <c r="G147" s="18">
        <f t="shared" si="14"/>
        <v>9950</v>
      </c>
    </row>
    <row r="148" spans="1:7" ht="31.2" outlineLevel="5" x14ac:dyDescent="0.3">
      <c r="A148" s="21" t="s">
        <v>142</v>
      </c>
      <c r="B148" s="14" t="s">
        <v>6</v>
      </c>
      <c r="C148" s="14" t="s">
        <v>139</v>
      </c>
      <c r="D148" s="14" t="s">
        <v>143</v>
      </c>
      <c r="E148" s="14" t="s">
        <v>9</v>
      </c>
      <c r="F148" s="15">
        <f t="shared" si="8"/>
        <v>9.9499999999999993</v>
      </c>
      <c r="G148" s="18">
        <f t="shared" si="14"/>
        <v>9950</v>
      </c>
    </row>
    <row r="149" spans="1:7" ht="16.2" customHeight="1" x14ac:dyDescent="0.3">
      <c r="A149" s="21" t="s">
        <v>24</v>
      </c>
      <c r="B149" s="14">
        <v>981</v>
      </c>
      <c r="C149" s="14">
        <v>1102</v>
      </c>
      <c r="D149" s="14">
        <v>1000004010</v>
      </c>
      <c r="E149" s="14">
        <v>200</v>
      </c>
      <c r="F149" s="15">
        <f t="shared" si="8"/>
        <v>9.9499999999999993</v>
      </c>
      <c r="G149" s="18">
        <f>10000-50</f>
        <v>9950</v>
      </c>
    </row>
    <row r="150" spans="1:7" ht="16.2" hidden="1" customHeight="1" x14ac:dyDescent="0.3">
      <c r="A150" s="25" t="s">
        <v>134</v>
      </c>
      <c r="B150" s="26" t="s">
        <v>6</v>
      </c>
      <c r="C150" s="26" t="s">
        <v>139</v>
      </c>
      <c r="D150" s="26" t="s">
        <v>143</v>
      </c>
      <c r="E150" s="26" t="s">
        <v>135</v>
      </c>
      <c r="F150" s="15">
        <f t="shared" si="8"/>
        <v>0</v>
      </c>
      <c r="G150" s="18">
        <v>0</v>
      </c>
    </row>
    <row r="151" spans="1:7" ht="16.2" customHeight="1" x14ac:dyDescent="0.3">
      <c r="A151" s="101" t="s">
        <v>144</v>
      </c>
      <c r="B151" s="102"/>
      <c r="C151" s="102"/>
      <c r="D151" s="102"/>
      <c r="E151" s="102"/>
      <c r="F151" s="17">
        <f>G151/1000</f>
        <v>20961.113350000003</v>
      </c>
      <c r="G151" s="19">
        <f>G145+G140+G131+G126+G86+G60+G55+G49+G11</f>
        <v>20961113.350000001</v>
      </c>
    </row>
    <row r="152" spans="1:7" x14ac:dyDescent="0.3">
      <c r="A152" s="22"/>
      <c r="B152" s="12"/>
      <c r="C152" s="12"/>
      <c r="D152" s="12"/>
      <c r="E152" s="12"/>
      <c r="F152" s="12"/>
      <c r="G152" s="12"/>
    </row>
    <row r="153" spans="1:7" x14ac:dyDescent="0.3">
      <c r="A153" s="96"/>
      <c r="B153" s="97"/>
      <c r="C153" s="97"/>
      <c r="D153" s="97"/>
      <c r="E153" s="97"/>
      <c r="F153" s="97"/>
      <c r="G153" s="97"/>
    </row>
  </sheetData>
  <mergeCells count="5">
    <mergeCell ref="A153:G153"/>
    <mergeCell ref="A6:G6"/>
    <mergeCell ref="A7:G7"/>
    <mergeCell ref="A8:G8"/>
    <mergeCell ref="A151:E151"/>
  </mergeCells>
  <pageMargins left="0.78740157480314965" right="0.39370078740157483" top="0.19685039370078741" bottom="0.19685039370078741" header="0" footer="0"/>
  <pageSetup paperSize="9" scale="73" fitToWidth="2" fitToHeight="2" orientation="portrait" r:id="rId1"/>
  <headerFooter>
    <oddHeader>&amp;R&amp;P</oddHeader>
    <evenHeader>&amp;R&amp;P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4"/>
  <sheetViews>
    <sheetView showGridLines="0" topLeftCell="A54" zoomScaleSheetLayoutView="100" workbookViewId="0">
      <selection activeCell="F49" sqref="F49"/>
    </sheetView>
  </sheetViews>
  <sheetFormatPr defaultColWidth="9.109375" defaultRowHeight="15.6" outlineLevelRow="5" x14ac:dyDescent="0.3"/>
  <cols>
    <col min="1" max="1" width="40" style="28" customWidth="1"/>
    <col min="2" max="3" width="7.6640625" style="28" customWidth="1"/>
    <col min="4" max="4" width="10.6640625" style="28" customWidth="1"/>
    <col min="5" max="5" width="7.6640625" style="28" customWidth="1"/>
    <col min="6" max="6" width="13.44140625" style="28" customWidth="1"/>
    <col min="7" max="7" width="13.6640625" style="28" hidden="1" customWidth="1"/>
    <col min="8" max="8" width="13.6640625" style="28" customWidth="1"/>
    <col min="9" max="9" width="11.6640625" style="28" hidden="1" customWidth="1"/>
    <col min="10" max="10" width="9.109375" style="28" customWidth="1"/>
    <col min="11" max="11" width="9.109375" style="28"/>
    <col min="12" max="16384" width="9.109375" style="1"/>
  </cols>
  <sheetData>
    <row r="1" spans="1:10" x14ac:dyDescent="0.3">
      <c r="A1" s="2"/>
      <c r="B1" s="3"/>
      <c r="C1" s="3"/>
      <c r="D1" s="3"/>
      <c r="E1" s="109" t="s">
        <v>177</v>
      </c>
      <c r="F1" s="109"/>
      <c r="G1" s="109"/>
    </row>
    <row r="2" spans="1:10" ht="16.8" x14ac:dyDescent="0.3">
      <c r="A2" s="4"/>
      <c r="B2" s="5"/>
      <c r="C2" s="3"/>
      <c r="D2" s="3"/>
      <c r="E2" s="110" t="s">
        <v>145</v>
      </c>
      <c r="F2" s="110"/>
      <c r="G2" s="110"/>
    </row>
    <row r="3" spans="1:10" x14ac:dyDescent="0.3">
      <c r="A3" s="2"/>
      <c r="B3" s="3"/>
      <c r="C3" s="3"/>
      <c r="D3" s="3"/>
      <c r="E3" s="109" t="s">
        <v>146</v>
      </c>
      <c r="F3" s="109"/>
      <c r="G3" s="109"/>
    </row>
    <row r="4" spans="1:10" x14ac:dyDescent="0.3">
      <c r="A4" s="6"/>
      <c r="B4" s="7"/>
      <c r="C4" s="3"/>
      <c r="D4" s="3"/>
      <c r="E4" s="111" t="s">
        <v>192</v>
      </c>
      <c r="F4" s="109"/>
      <c r="G4" s="109"/>
    </row>
    <row r="5" spans="1:10" x14ac:dyDescent="0.3">
      <c r="A5" s="2"/>
      <c r="B5" s="3"/>
      <c r="C5" s="3"/>
      <c r="D5" s="3"/>
      <c r="E5" s="3"/>
      <c r="F5" s="3"/>
      <c r="G5" s="3"/>
    </row>
    <row r="6" spans="1:10" x14ac:dyDescent="0.3">
      <c r="A6" s="98" t="s">
        <v>147</v>
      </c>
      <c r="B6" s="98"/>
      <c r="C6" s="98"/>
      <c r="D6" s="98"/>
      <c r="E6" s="98"/>
      <c r="F6" s="98"/>
      <c r="G6" s="98"/>
      <c r="H6" s="98"/>
    </row>
    <row r="7" spans="1:10" x14ac:dyDescent="0.3">
      <c r="A7" s="98" t="s">
        <v>179</v>
      </c>
      <c r="B7" s="98"/>
      <c r="C7" s="98"/>
      <c r="D7" s="98"/>
      <c r="E7" s="98"/>
      <c r="F7" s="98"/>
      <c r="G7" s="98"/>
      <c r="H7" s="98"/>
    </row>
    <row r="8" spans="1:10" ht="12" customHeight="1" x14ac:dyDescent="0.3">
      <c r="A8" s="103"/>
      <c r="B8" s="104"/>
      <c r="C8" s="104"/>
      <c r="D8" s="104"/>
      <c r="E8" s="104"/>
      <c r="F8" s="104"/>
      <c r="G8" s="104"/>
      <c r="H8" s="104"/>
      <c r="I8" s="104"/>
      <c r="J8" s="27"/>
    </row>
    <row r="9" spans="1:10" ht="51.75" customHeight="1" x14ac:dyDescent="0.3">
      <c r="A9" s="29" t="s">
        <v>148</v>
      </c>
      <c r="B9" s="29" t="s">
        <v>0</v>
      </c>
      <c r="C9" s="29" t="s">
        <v>1</v>
      </c>
      <c r="D9" s="29" t="s">
        <v>2</v>
      </c>
      <c r="E9" s="29" t="s">
        <v>3</v>
      </c>
      <c r="F9" s="29" t="s">
        <v>184</v>
      </c>
      <c r="G9" s="29" t="s">
        <v>4</v>
      </c>
      <c r="H9" s="29" t="s">
        <v>178</v>
      </c>
      <c r="I9" s="29" t="s">
        <v>169</v>
      </c>
      <c r="J9" s="27"/>
    </row>
    <row r="10" spans="1:10" ht="62.4" x14ac:dyDescent="0.3">
      <c r="A10" s="35" t="s">
        <v>5</v>
      </c>
      <c r="B10" s="36" t="s">
        <v>6</v>
      </c>
      <c r="C10" s="36" t="s">
        <v>7</v>
      </c>
      <c r="D10" s="36" t="s">
        <v>8</v>
      </c>
      <c r="E10" s="36" t="s">
        <v>9</v>
      </c>
      <c r="F10" s="37">
        <f>G10/1000</f>
        <v>9085.6829799999996</v>
      </c>
      <c r="G10" s="78">
        <f>G11+G42+G48+G53+G75+G106+G112+G117</f>
        <v>9085682.9800000004</v>
      </c>
      <c r="H10" s="37">
        <f>H11+H42+H48+H53+H75+H106+H112+H117-0.1</f>
        <v>9386.3682499999995</v>
      </c>
      <c r="I10" s="32">
        <f>I11+I42+I48+I53+I75+I106+I112+I117</f>
        <v>9386468.25</v>
      </c>
      <c r="J10" s="27"/>
    </row>
    <row r="11" spans="1:10" ht="31.2" outlineLevel="1" x14ac:dyDescent="0.3">
      <c r="A11" s="35" t="s">
        <v>10</v>
      </c>
      <c r="B11" s="36" t="s">
        <v>6</v>
      </c>
      <c r="C11" s="36" t="s">
        <v>11</v>
      </c>
      <c r="D11" s="36" t="s">
        <v>8</v>
      </c>
      <c r="E11" s="36" t="s">
        <v>9</v>
      </c>
      <c r="F11" s="37">
        <f t="shared" ref="F11:F79" si="0">G11/1000</f>
        <v>5133.32618</v>
      </c>
      <c r="G11" s="78">
        <f>G12+G16+G22+G26</f>
        <v>5133326.18</v>
      </c>
      <c r="H11" s="37">
        <f>I11/1000</f>
        <v>5274.3055999999997</v>
      </c>
      <c r="I11" s="32">
        <f>I12+I16+I22+I26</f>
        <v>5274305.5999999996</v>
      </c>
      <c r="J11" s="27"/>
    </row>
    <row r="12" spans="1:10" ht="62.4" outlineLevel="2" x14ac:dyDescent="0.3">
      <c r="A12" s="30" t="s">
        <v>12</v>
      </c>
      <c r="B12" s="31" t="s">
        <v>6</v>
      </c>
      <c r="C12" s="31" t="s">
        <v>13</v>
      </c>
      <c r="D12" s="31" t="s">
        <v>8</v>
      </c>
      <c r="E12" s="31" t="s">
        <v>9</v>
      </c>
      <c r="F12" s="34">
        <f t="shared" si="0"/>
        <v>715.01214000000004</v>
      </c>
      <c r="G12" s="66">
        <f>G13</f>
        <v>715012.14</v>
      </c>
      <c r="H12" s="34">
        <f t="shared" ref="H12:H79" si="1">I12/1000</f>
        <v>715.01214000000004</v>
      </c>
      <c r="I12" s="32">
        <f>I13</f>
        <v>715012.14</v>
      </c>
      <c r="J12" s="27"/>
    </row>
    <row r="13" spans="1:10" ht="124.8" outlineLevel="3" x14ac:dyDescent="0.3">
      <c r="A13" s="30" t="s">
        <v>173</v>
      </c>
      <c r="B13" s="31" t="s">
        <v>6</v>
      </c>
      <c r="C13" s="31" t="s">
        <v>13</v>
      </c>
      <c r="D13" s="31" t="s">
        <v>15</v>
      </c>
      <c r="E13" s="31" t="s">
        <v>9</v>
      </c>
      <c r="F13" s="34">
        <f t="shared" si="0"/>
        <v>715.01214000000004</v>
      </c>
      <c r="G13" s="66">
        <f>G14</f>
        <v>715012.14</v>
      </c>
      <c r="H13" s="34">
        <f t="shared" si="1"/>
        <v>715.01214000000004</v>
      </c>
      <c r="I13" s="32">
        <f>I14</f>
        <v>715012.14</v>
      </c>
      <c r="J13" s="27"/>
    </row>
    <row r="14" spans="1:10" ht="31.2" outlineLevel="4" x14ac:dyDescent="0.3">
      <c r="A14" s="30" t="s">
        <v>16</v>
      </c>
      <c r="B14" s="31" t="s">
        <v>6</v>
      </c>
      <c r="C14" s="31" t="s">
        <v>13</v>
      </c>
      <c r="D14" s="31" t="s">
        <v>17</v>
      </c>
      <c r="E14" s="31" t="s">
        <v>9</v>
      </c>
      <c r="F14" s="34">
        <f t="shared" si="0"/>
        <v>715.01214000000004</v>
      </c>
      <c r="G14" s="66">
        <f>G15</f>
        <v>715012.14</v>
      </c>
      <c r="H14" s="34">
        <f t="shared" si="1"/>
        <v>715.01214000000004</v>
      </c>
      <c r="I14" s="32">
        <f>I15</f>
        <v>715012.14</v>
      </c>
      <c r="J14" s="27"/>
    </row>
    <row r="15" spans="1:10" ht="109.2" outlineLevel="5" x14ac:dyDescent="0.3">
      <c r="A15" s="30" t="s">
        <v>18</v>
      </c>
      <c r="B15" s="31" t="s">
        <v>6</v>
      </c>
      <c r="C15" s="31" t="s">
        <v>13</v>
      </c>
      <c r="D15" s="31" t="s">
        <v>17</v>
      </c>
      <c r="E15" s="31" t="s">
        <v>19</v>
      </c>
      <c r="F15" s="34">
        <f t="shared" si="0"/>
        <v>715.01214000000004</v>
      </c>
      <c r="G15" s="66">
        <v>715012.14</v>
      </c>
      <c r="H15" s="34">
        <f t="shared" si="1"/>
        <v>715.01214000000004</v>
      </c>
      <c r="I15" s="32">
        <f>G15</f>
        <v>715012.14</v>
      </c>
      <c r="J15" s="27"/>
    </row>
    <row r="16" spans="1:10" ht="93.6" outlineLevel="2" x14ac:dyDescent="0.3">
      <c r="A16" s="30" t="s">
        <v>20</v>
      </c>
      <c r="B16" s="31" t="s">
        <v>6</v>
      </c>
      <c r="C16" s="31" t="s">
        <v>21</v>
      </c>
      <c r="D16" s="31" t="s">
        <v>8</v>
      </c>
      <c r="E16" s="31" t="s">
        <v>9</v>
      </c>
      <c r="F16" s="34">
        <f t="shared" si="0"/>
        <v>2318.7458799999999</v>
      </c>
      <c r="G16" s="66">
        <f>G17</f>
        <v>2318745.88</v>
      </c>
      <c r="H16" s="34">
        <f>I16/1000</f>
        <v>2326.5106299999998</v>
      </c>
      <c r="I16" s="32">
        <f>I17</f>
        <v>2326510.63</v>
      </c>
      <c r="J16" s="27"/>
    </row>
    <row r="17" spans="1:10" ht="124.8" outlineLevel="3" x14ac:dyDescent="0.3">
      <c r="A17" s="82" t="s">
        <v>173</v>
      </c>
      <c r="B17" s="31" t="s">
        <v>6</v>
      </c>
      <c r="C17" s="31" t="s">
        <v>21</v>
      </c>
      <c r="D17" s="31" t="s">
        <v>15</v>
      </c>
      <c r="E17" s="31" t="s">
        <v>9</v>
      </c>
      <c r="F17" s="34">
        <f>G17/1000</f>
        <v>2318.7458799999999</v>
      </c>
      <c r="G17" s="66">
        <f>G18</f>
        <v>2318745.88</v>
      </c>
      <c r="H17" s="34">
        <f>I17/1000</f>
        <v>2326.5106299999998</v>
      </c>
      <c r="I17" s="32">
        <f>I18</f>
        <v>2326510.63</v>
      </c>
      <c r="J17" s="27"/>
    </row>
    <row r="18" spans="1:10" ht="31.2" outlineLevel="4" x14ac:dyDescent="0.3">
      <c r="A18" s="30" t="s">
        <v>22</v>
      </c>
      <c r="B18" s="31" t="s">
        <v>6</v>
      </c>
      <c r="C18" s="31" t="s">
        <v>21</v>
      </c>
      <c r="D18" s="31" t="s">
        <v>23</v>
      </c>
      <c r="E18" s="31" t="s">
        <v>9</v>
      </c>
      <c r="F18" s="34">
        <f t="shared" si="0"/>
        <v>2318.7458799999999</v>
      </c>
      <c r="G18" s="66">
        <f>G19+G20+G21</f>
        <v>2318745.88</v>
      </c>
      <c r="H18" s="34">
        <f>I18/1000</f>
        <v>2326.5106299999998</v>
      </c>
      <c r="I18" s="32">
        <f>I19+I20+I21</f>
        <v>2326510.63</v>
      </c>
      <c r="J18" s="27"/>
    </row>
    <row r="19" spans="1:10" ht="109.2" outlineLevel="5" x14ac:dyDescent="0.3">
      <c r="A19" s="30" t="s">
        <v>18</v>
      </c>
      <c r="B19" s="31" t="s">
        <v>6</v>
      </c>
      <c r="C19" s="31" t="s">
        <v>21</v>
      </c>
      <c r="D19" s="31" t="s">
        <v>23</v>
      </c>
      <c r="E19" s="31" t="s">
        <v>19</v>
      </c>
      <c r="F19" s="34">
        <v>1806.3</v>
      </c>
      <c r="G19" s="66">
        <v>1760294.58</v>
      </c>
      <c r="H19" s="34">
        <v>1806.3</v>
      </c>
      <c r="I19" s="32">
        <v>1760294.58</v>
      </c>
      <c r="J19" s="27"/>
    </row>
    <row r="20" spans="1:10" ht="46.8" outlineLevel="5" x14ac:dyDescent="0.3">
      <c r="A20" s="30" t="s">
        <v>24</v>
      </c>
      <c r="B20" s="31" t="s">
        <v>6</v>
      </c>
      <c r="C20" s="31" t="s">
        <v>21</v>
      </c>
      <c r="D20" s="31" t="s">
        <v>23</v>
      </c>
      <c r="E20" s="31" t="s">
        <v>25</v>
      </c>
      <c r="F20" s="34">
        <v>439.5</v>
      </c>
      <c r="G20" s="66">
        <v>485526.3</v>
      </c>
      <c r="H20" s="34">
        <v>447.5</v>
      </c>
      <c r="I20" s="32">
        <v>493828.05</v>
      </c>
      <c r="J20" s="27"/>
    </row>
    <row r="21" spans="1:10" outlineLevel="5" x14ac:dyDescent="0.3">
      <c r="A21" s="30" t="s">
        <v>26</v>
      </c>
      <c r="B21" s="31" t="s">
        <v>6</v>
      </c>
      <c r="C21" s="31" t="s">
        <v>21</v>
      </c>
      <c r="D21" s="31" t="s">
        <v>23</v>
      </c>
      <c r="E21" s="31" t="s">
        <v>27</v>
      </c>
      <c r="F21" s="34">
        <f t="shared" si="0"/>
        <v>72.924999999999997</v>
      </c>
      <c r="G21" s="66">
        <v>72925</v>
      </c>
      <c r="H21" s="34">
        <f>I21/1000-0.1</f>
        <v>72.288000000000011</v>
      </c>
      <c r="I21" s="32">
        <v>72388</v>
      </c>
      <c r="J21" s="27"/>
    </row>
    <row r="22" spans="1:10" outlineLevel="2" x14ac:dyDescent="0.3">
      <c r="A22" s="30" t="s">
        <v>28</v>
      </c>
      <c r="B22" s="31" t="s">
        <v>6</v>
      </c>
      <c r="C22" s="31" t="s">
        <v>29</v>
      </c>
      <c r="D22" s="31" t="s">
        <v>8</v>
      </c>
      <c r="E22" s="31" t="s">
        <v>9</v>
      </c>
      <c r="F22" s="34">
        <f t="shared" si="0"/>
        <v>10</v>
      </c>
      <c r="G22" s="34">
        <v>10000</v>
      </c>
      <c r="H22" s="34">
        <f t="shared" si="1"/>
        <v>10</v>
      </c>
      <c r="I22" s="32">
        <v>10000</v>
      </c>
      <c r="J22" s="27"/>
    </row>
    <row r="23" spans="1:10" ht="124.8" outlineLevel="3" x14ac:dyDescent="0.3">
      <c r="A23" s="30" t="s">
        <v>173</v>
      </c>
      <c r="B23" s="31" t="s">
        <v>6</v>
      </c>
      <c r="C23" s="31" t="s">
        <v>29</v>
      </c>
      <c r="D23" s="31" t="s">
        <v>15</v>
      </c>
      <c r="E23" s="31" t="s">
        <v>9</v>
      </c>
      <c r="F23" s="34">
        <f t="shared" si="0"/>
        <v>10</v>
      </c>
      <c r="G23" s="34">
        <v>10000</v>
      </c>
      <c r="H23" s="34">
        <f t="shared" si="1"/>
        <v>10</v>
      </c>
      <c r="I23" s="32">
        <v>10000</v>
      </c>
      <c r="J23" s="27"/>
    </row>
    <row r="24" spans="1:10" ht="31.2" outlineLevel="4" x14ac:dyDescent="0.3">
      <c r="A24" s="30" t="s">
        <v>30</v>
      </c>
      <c r="B24" s="31" t="s">
        <v>6</v>
      </c>
      <c r="C24" s="31" t="s">
        <v>29</v>
      </c>
      <c r="D24" s="31" t="s">
        <v>31</v>
      </c>
      <c r="E24" s="31" t="s">
        <v>9</v>
      </c>
      <c r="F24" s="34">
        <f t="shared" si="0"/>
        <v>10</v>
      </c>
      <c r="G24" s="34">
        <v>10000</v>
      </c>
      <c r="H24" s="34">
        <f t="shared" si="1"/>
        <v>10</v>
      </c>
      <c r="I24" s="32">
        <v>10000</v>
      </c>
      <c r="J24" s="27"/>
    </row>
    <row r="25" spans="1:10" outlineLevel="5" x14ac:dyDescent="0.3">
      <c r="A25" s="30" t="s">
        <v>26</v>
      </c>
      <c r="B25" s="31" t="s">
        <v>6</v>
      </c>
      <c r="C25" s="31" t="s">
        <v>29</v>
      </c>
      <c r="D25" s="31" t="s">
        <v>31</v>
      </c>
      <c r="E25" s="31" t="s">
        <v>27</v>
      </c>
      <c r="F25" s="34">
        <f t="shared" si="0"/>
        <v>10</v>
      </c>
      <c r="G25" s="34">
        <v>10000</v>
      </c>
      <c r="H25" s="34">
        <f t="shared" si="1"/>
        <v>10</v>
      </c>
      <c r="I25" s="32">
        <v>10000</v>
      </c>
      <c r="J25" s="27"/>
    </row>
    <row r="26" spans="1:10" ht="31.2" outlineLevel="2" x14ac:dyDescent="0.3">
      <c r="A26" s="30" t="s">
        <v>32</v>
      </c>
      <c r="B26" s="31" t="s">
        <v>6</v>
      </c>
      <c r="C26" s="31" t="s">
        <v>33</v>
      </c>
      <c r="D26" s="31" t="s">
        <v>8</v>
      </c>
      <c r="E26" s="31" t="s">
        <v>9</v>
      </c>
      <c r="F26" s="34">
        <f t="shared" si="0"/>
        <v>2089.5681599999998</v>
      </c>
      <c r="G26" s="66">
        <f>G27+G37</f>
        <v>2089568.16</v>
      </c>
      <c r="H26" s="34">
        <f t="shared" si="1"/>
        <v>2222.7828300000001</v>
      </c>
      <c r="I26" s="32">
        <f>I27+I37</f>
        <v>2222782.83</v>
      </c>
      <c r="J26" s="27"/>
    </row>
    <row r="27" spans="1:10" ht="124.8" outlineLevel="3" x14ac:dyDescent="0.3">
      <c r="A27" s="30" t="s">
        <v>173</v>
      </c>
      <c r="B27" s="31" t="s">
        <v>6</v>
      </c>
      <c r="C27" s="31" t="s">
        <v>33</v>
      </c>
      <c r="D27" s="31" t="s">
        <v>15</v>
      </c>
      <c r="E27" s="31" t="s">
        <v>9</v>
      </c>
      <c r="F27" s="34">
        <f t="shared" si="0"/>
        <v>2084.5681599999998</v>
      </c>
      <c r="G27" s="66">
        <f>G28+G31+G35+G33</f>
        <v>2084568.16</v>
      </c>
      <c r="H27" s="34">
        <f t="shared" si="1"/>
        <v>2217.7828300000001</v>
      </c>
      <c r="I27" s="32">
        <f>I28+I31+I35+I33</f>
        <v>2217782.83</v>
      </c>
      <c r="J27" s="27"/>
    </row>
    <row r="28" spans="1:10" ht="62.4" outlineLevel="4" x14ac:dyDescent="0.3">
      <c r="A28" s="30" t="s">
        <v>34</v>
      </c>
      <c r="B28" s="31" t="s">
        <v>6</v>
      </c>
      <c r="C28" s="31" t="s">
        <v>33</v>
      </c>
      <c r="D28" s="31" t="s">
        <v>35</v>
      </c>
      <c r="E28" s="31" t="s">
        <v>9</v>
      </c>
      <c r="F28" s="34">
        <f t="shared" si="0"/>
        <v>1681.0581599999998</v>
      </c>
      <c r="G28" s="66">
        <f>G29+G30</f>
        <v>1681058.16</v>
      </c>
      <c r="H28" s="34">
        <f t="shared" si="1"/>
        <v>1752.18283</v>
      </c>
      <c r="I28" s="32">
        <f>I29+I30</f>
        <v>1752182.83</v>
      </c>
      <c r="J28" s="27"/>
    </row>
    <row r="29" spans="1:10" ht="109.2" outlineLevel="5" x14ac:dyDescent="0.3">
      <c r="A29" s="30" t="s">
        <v>18</v>
      </c>
      <c r="B29" s="31" t="s">
        <v>6</v>
      </c>
      <c r="C29" s="31" t="s">
        <v>33</v>
      </c>
      <c r="D29" s="31" t="s">
        <v>35</v>
      </c>
      <c r="E29" s="31" t="s">
        <v>19</v>
      </c>
      <c r="F29" s="34">
        <f t="shared" si="0"/>
        <v>1511.0581599999998</v>
      </c>
      <c r="G29" s="66">
        <v>1511058.16</v>
      </c>
      <c r="H29" s="34">
        <f t="shared" si="1"/>
        <v>1502.18283</v>
      </c>
      <c r="I29" s="32">
        <v>1502182.83</v>
      </c>
      <c r="J29" s="27"/>
    </row>
    <row r="30" spans="1:10" ht="46.8" outlineLevel="5" x14ac:dyDescent="0.3">
      <c r="A30" s="30" t="s">
        <v>24</v>
      </c>
      <c r="B30" s="31" t="s">
        <v>6</v>
      </c>
      <c r="C30" s="31" t="s">
        <v>33</v>
      </c>
      <c r="D30" s="31" t="s">
        <v>35</v>
      </c>
      <c r="E30" s="31" t="s">
        <v>25</v>
      </c>
      <c r="F30" s="34">
        <f t="shared" si="0"/>
        <v>170</v>
      </c>
      <c r="G30" s="34">
        <v>170000</v>
      </c>
      <c r="H30" s="34">
        <f t="shared" si="1"/>
        <v>250</v>
      </c>
      <c r="I30" s="32">
        <v>250000</v>
      </c>
      <c r="J30" s="27"/>
    </row>
    <row r="31" spans="1:10" outlineLevel="4" x14ac:dyDescent="0.3">
      <c r="A31" s="30" t="s">
        <v>36</v>
      </c>
      <c r="B31" s="31" t="s">
        <v>6</v>
      </c>
      <c r="C31" s="31" t="s">
        <v>33</v>
      </c>
      <c r="D31" s="31" t="s">
        <v>37</v>
      </c>
      <c r="E31" s="31" t="s">
        <v>9</v>
      </c>
      <c r="F31" s="34">
        <f t="shared" si="0"/>
        <v>10</v>
      </c>
      <c r="G31" s="34">
        <f>G32</f>
        <v>10000</v>
      </c>
      <c r="H31" s="34">
        <f t="shared" si="1"/>
        <v>10</v>
      </c>
      <c r="I31" s="32">
        <f>I32</f>
        <v>10000</v>
      </c>
      <c r="J31" s="27"/>
    </row>
    <row r="32" spans="1:10" outlineLevel="5" x14ac:dyDescent="0.3">
      <c r="A32" s="30" t="s">
        <v>26</v>
      </c>
      <c r="B32" s="31" t="s">
        <v>6</v>
      </c>
      <c r="C32" s="31" t="s">
        <v>33</v>
      </c>
      <c r="D32" s="31" t="s">
        <v>37</v>
      </c>
      <c r="E32" s="31" t="s">
        <v>27</v>
      </c>
      <c r="F32" s="34">
        <f t="shared" si="0"/>
        <v>10</v>
      </c>
      <c r="G32" s="34">
        <v>10000</v>
      </c>
      <c r="H32" s="34">
        <f t="shared" si="1"/>
        <v>10</v>
      </c>
      <c r="I32" s="32">
        <v>10000</v>
      </c>
      <c r="J32" s="27"/>
    </row>
    <row r="33" spans="1:11" outlineLevel="4" x14ac:dyDescent="0.3">
      <c r="A33" s="30" t="s">
        <v>38</v>
      </c>
      <c r="B33" s="31" t="s">
        <v>6</v>
      </c>
      <c r="C33" s="31" t="s">
        <v>33</v>
      </c>
      <c r="D33" s="31" t="s">
        <v>39</v>
      </c>
      <c r="E33" s="31" t="s">
        <v>9</v>
      </c>
      <c r="F33" s="34">
        <f t="shared" si="0"/>
        <v>392.51</v>
      </c>
      <c r="G33" s="34">
        <f>G34</f>
        <v>392510</v>
      </c>
      <c r="H33" s="34">
        <f t="shared" si="1"/>
        <v>454.6</v>
      </c>
      <c r="I33" s="32">
        <f>I34</f>
        <v>454600</v>
      </c>
      <c r="J33" s="27"/>
    </row>
    <row r="34" spans="1:11" outlineLevel="5" x14ac:dyDescent="0.3">
      <c r="A34" s="30" t="s">
        <v>26</v>
      </c>
      <c r="B34" s="31" t="s">
        <v>6</v>
      </c>
      <c r="C34" s="31" t="s">
        <v>33</v>
      </c>
      <c r="D34" s="31" t="s">
        <v>39</v>
      </c>
      <c r="E34" s="31" t="s">
        <v>27</v>
      </c>
      <c r="F34" s="34">
        <f t="shared" si="0"/>
        <v>392.51</v>
      </c>
      <c r="G34" s="34">
        <v>392510</v>
      </c>
      <c r="H34" s="69">
        <f t="shared" si="1"/>
        <v>454.6</v>
      </c>
      <c r="I34" s="70">
        <f>446600+8000</f>
        <v>454600</v>
      </c>
      <c r="J34" s="27"/>
    </row>
    <row r="35" spans="1:11" s="52" customFormat="1" ht="47.4" customHeight="1" x14ac:dyDescent="0.3">
      <c r="A35" s="54" t="s">
        <v>165</v>
      </c>
      <c r="B35" s="61" t="s">
        <v>6</v>
      </c>
      <c r="C35" s="61" t="s">
        <v>33</v>
      </c>
      <c r="D35" s="61" t="s">
        <v>166</v>
      </c>
      <c r="E35" s="61" t="s">
        <v>9</v>
      </c>
      <c r="F35" s="58">
        <f t="shared" si="0"/>
        <v>1</v>
      </c>
      <c r="G35" s="67">
        <f>G36</f>
        <v>1000</v>
      </c>
      <c r="H35" s="73">
        <f t="shared" si="1"/>
        <v>1</v>
      </c>
      <c r="I35" s="73">
        <f>I36</f>
        <v>1000</v>
      </c>
    </row>
    <row r="36" spans="1:11" s="53" customFormat="1" ht="47.4" customHeight="1" x14ac:dyDescent="0.3">
      <c r="A36" s="55" t="s">
        <v>167</v>
      </c>
      <c r="B36" s="62" t="s">
        <v>6</v>
      </c>
      <c r="C36" s="62" t="s">
        <v>33</v>
      </c>
      <c r="D36" s="62" t="s">
        <v>166</v>
      </c>
      <c r="E36" s="62" t="s">
        <v>25</v>
      </c>
      <c r="F36" s="58">
        <f t="shared" si="0"/>
        <v>1</v>
      </c>
      <c r="G36" s="68">
        <v>1000</v>
      </c>
      <c r="H36" s="74">
        <f t="shared" si="1"/>
        <v>1</v>
      </c>
      <c r="I36" s="74">
        <v>1000</v>
      </c>
    </row>
    <row r="37" spans="1:11" ht="62.4" outlineLevel="3" x14ac:dyDescent="0.3">
      <c r="A37" s="30" t="s">
        <v>40</v>
      </c>
      <c r="B37" s="31" t="s">
        <v>6</v>
      </c>
      <c r="C37" s="31" t="s">
        <v>33</v>
      </c>
      <c r="D37" s="31" t="s">
        <v>41</v>
      </c>
      <c r="E37" s="31" t="s">
        <v>9</v>
      </c>
      <c r="F37" s="34">
        <f t="shared" si="0"/>
        <v>5</v>
      </c>
      <c r="G37" s="34">
        <f>G38</f>
        <v>5000</v>
      </c>
      <c r="H37" s="71">
        <f t="shared" si="1"/>
        <v>5</v>
      </c>
      <c r="I37" s="72">
        <f>I38</f>
        <v>5000</v>
      </c>
      <c r="J37" s="27"/>
    </row>
    <row r="38" spans="1:11" ht="46.8" outlineLevel="4" x14ac:dyDescent="0.3">
      <c r="A38" s="30" t="s">
        <v>42</v>
      </c>
      <c r="B38" s="31" t="s">
        <v>6</v>
      </c>
      <c r="C38" s="31" t="s">
        <v>33</v>
      </c>
      <c r="D38" s="31" t="s">
        <v>43</v>
      </c>
      <c r="E38" s="31" t="s">
        <v>9</v>
      </c>
      <c r="F38" s="34">
        <f t="shared" si="0"/>
        <v>5</v>
      </c>
      <c r="G38" s="34">
        <f>G39</f>
        <v>5000</v>
      </c>
      <c r="H38" s="34">
        <f t="shared" si="1"/>
        <v>5</v>
      </c>
      <c r="I38" s="32">
        <f>I39</f>
        <v>5000</v>
      </c>
      <c r="J38" s="27"/>
    </row>
    <row r="39" spans="1:11" outlineLevel="5" x14ac:dyDescent="0.3">
      <c r="A39" s="30" t="s">
        <v>26</v>
      </c>
      <c r="B39" s="31" t="s">
        <v>6</v>
      </c>
      <c r="C39" s="31" t="s">
        <v>33</v>
      </c>
      <c r="D39" s="31" t="s">
        <v>43</v>
      </c>
      <c r="E39" s="31" t="s">
        <v>27</v>
      </c>
      <c r="F39" s="34">
        <f t="shared" si="0"/>
        <v>5</v>
      </c>
      <c r="G39" s="34">
        <v>5000</v>
      </c>
      <c r="H39" s="69">
        <f t="shared" si="1"/>
        <v>5</v>
      </c>
      <c r="I39" s="70">
        <v>5000</v>
      </c>
      <c r="J39" s="27"/>
    </row>
    <row r="40" spans="1:11" hidden="1" outlineLevel="4" x14ac:dyDescent="0.3">
      <c r="A40" s="21" t="s">
        <v>36</v>
      </c>
      <c r="B40" s="14" t="s">
        <v>6</v>
      </c>
      <c r="C40" s="14" t="s">
        <v>33</v>
      </c>
      <c r="D40" s="14" t="s">
        <v>37</v>
      </c>
      <c r="E40" s="14" t="s">
        <v>9</v>
      </c>
      <c r="F40" s="15">
        <f t="shared" si="0"/>
        <v>8.8800000000000008</v>
      </c>
      <c r="G40" s="75">
        <f>G41</f>
        <v>8880</v>
      </c>
      <c r="H40" s="77">
        <f t="shared" si="1"/>
        <v>8.8000000000000007</v>
      </c>
      <c r="I40" s="77">
        <v>8800</v>
      </c>
      <c r="J40" s="1"/>
      <c r="K40" s="1"/>
    </row>
    <row r="41" spans="1:11" hidden="1" outlineLevel="5" x14ac:dyDescent="0.3">
      <c r="A41" s="21" t="s">
        <v>26</v>
      </c>
      <c r="B41" s="26" t="s">
        <v>6</v>
      </c>
      <c r="C41" s="26" t="s">
        <v>33</v>
      </c>
      <c r="D41" s="26" t="s">
        <v>37</v>
      </c>
      <c r="E41" s="26" t="s">
        <v>27</v>
      </c>
      <c r="F41" s="58">
        <f t="shared" si="0"/>
        <v>8.8800000000000008</v>
      </c>
      <c r="G41" s="75">
        <v>8880</v>
      </c>
      <c r="H41" s="77">
        <f t="shared" si="1"/>
        <v>8.8000000000000007</v>
      </c>
      <c r="I41" s="77">
        <v>8800</v>
      </c>
      <c r="J41" s="1"/>
      <c r="K41" s="1"/>
    </row>
    <row r="42" spans="1:11" outlineLevel="1" collapsed="1" x14ac:dyDescent="0.3">
      <c r="A42" s="35" t="s">
        <v>44</v>
      </c>
      <c r="B42" s="36" t="s">
        <v>6</v>
      </c>
      <c r="C42" s="36" t="s">
        <v>45</v>
      </c>
      <c r="D42" s="36" t="s">
        <v>8</v>
      </c>
      <c r="E42" s="36" t="s">
        <v>9</v>
      </c>
      <c r="F42" s="37">
        <f t="shared" si="0"/>
        <v>275.60000000000002</v>
      </c>
      <c r="G42" s="78">
        <f>G43</f>
        <v>275600</v>
      </c>
      <c r="H42" s="76">
        <f t="shared" si="1"/>
        <v>285.10000000000002</v>
      </c>
      <c r="I42" s="72">
        <f>I43</f>
        <v>285100</v>
      </c>
      <c r="J42" s="27"/>
    </row>
    <row r="43" spans="1:11" ht="31.2" outlineLevel="2" x14ac:dyDescent="0.3">
      <c r="A43" s="30" t="s">
        <v>46</v>
      </c>
      <c r="B43" s="31" t="s">
        <v>6</v>
      </c>
      <c r="C43" s="31" t="s">
        <v>47</v>
      </c>
      <c r="D43" s="31" t="s">
        <v>8</v>
      </c>
      <c r="E43" s="31" t="s">
        <v>9</v>
      </c>
      <c r="F43" s="34">
        <f t="shared" si="0"/>
        <v>275.60000000000002</v>
      </c>
      <c r="G43" s="66">
        <f>G44</f>
        <v>275600</v>
      </c>
      <c r="H43" s="34">
        <f t="shared" si="1"/>
        <v>285.10000000000002</v>
      </c>
      <c r="I43" s="32">
        <f>I44</f>
        <v>285100</v>
      </c>
      <c r="J43" s="27"/>
    </row>
    <row r="44" spans="1:11" ht="124.8" outlineLevel="3" x14ac:dyDescent="0.3">
      <c r="A44" s="30" t="s">
        <v>173</v>
      </c>
      <c r="B44" s="31" t="s">
        <v>6</v>
      </c>
      <c r="C44" s="31" t="s">
        <v>47</v>
      </c>
      <c r="D44" s="31" t="s">
        <v>15</v>
      </c>
      <c r="E44" s="31" t="s">
        <v>9</v>
      </c>
      <c r="F44" s="34">
        <f t="shared" si="0"/>
        <v>275.60000000000002</v>
      </c>
      <c r="G44" s="66">
        <f>G45</f>
        <v>275600</v>
      </c>
      <c r="H44" s="34">
        <f t="shared" si="1"/>
        <v>285.10000000000002</v>
      </c>
      <c r="I44" s="32">
        <f>I45</f>
        <v>285100</v>
      </c>
      <c r="J44" s="27"/>
    </row>
    <row r="45" spans="1:11" ht="62.4" customHeight="1" outlineLevel="4" x14ac:dyDescent="0.3">
      <c r="A45" s="30" t="s">
        <v>193</v>
      </c>
      <c r="B45" s="31" t="s">
        <v>6</v>
      </c>
      <c r="C45" s="31" t="s">
        <v>47</v>
      </c>
      <c r="D45" s="31" t="s">
        <v>48</v>
      </c>
      <c r="E45" s="31" t="s">
        <v>9</v>
      </c>
      <c r="F45" s="34">
        <f t="shared" si="0"/>
        <v>275.60000000000002</v>
      </c>
      <c r="G45" s="66">
        <f>G46+G47</f>
        <v>275600</v>
      </c>
      <c r="H45" s="34">
        <f t="shared" si="1"/>
        <v>285.10000000000002</v>
      </c>
      <c r="I45" s="32">
        <f>I46+I47</f>
        <v>285100</v>
      </c>
      <c r="J45" s="27"/>
    </row>
    <row r="46" spans="1:11" ht="94.95" customHeight="1" outlineLevel="5" x14ac:dyDescent="0.3">
      <c r="A46" s="30" t="s">
        <v>18</v>
      </c>
      <c r="B46" s="31" t="s">
        <v>6</v>
      </c>
      <c r="C46" s="31" t="s">
        <v>47</v>
      </c>
      <c r="D46" s="31" t="s">
        <v>48</v>
      </c>
      <c r="E46" s="31" t="s">
        <v>19</v>
      </c>
      <c r="F46" s="34">
        <f t="shared" si="0"/>
        <v>271.94873999999999</v>
      </c>
      <c r="G46" s="66">
        <v>271948.74</v>
      </c>
      <c r="H46" s="34">
        <f t="shared" si="1"/>
        <v>281.42339000000004</v>
      </c>
      <c r="I46" s="32">
        <v>281423.39</v>
      </c>
      <c r="J46" s="27"/>
    </row>
    <row r="47" spans="1:11" ht="46.8" outlineLevel="5" x14ac:dyDescent="0.3">
      <c r="A47" s="30" t="s">
        <v>24</v>
      </c>
      <c r="B47" s="31" t="s">
        <v>6</v>
      </c>
      <c r="C47" s="31" t="s">
        <v>47</v>
      </c>
      <c r="D47" s="31" t="s">
        <v>48</v>
      </c>
      <c r="E47" s="31" t="s">
        <v>25</v>
      </c>
      <c r="F47" s="34">
        <f t="shared" si="0"/>
        <v>3.6512600000000002</v>
      </c>
      <c r="G47" s="66">
        <v>3651.26</v>
      </c>
      <c r="H47" s="34">
        <f t="shared" si="1"/>
        <v>3.6766100000000002</v>
      </c>
      <c r="I47" s="32">
        <v>3676.61</v>
      </c>
      <c r="J47" s="27"/>
    </row>
    <row r="48" spans="1:11" ht="62.4" outlineLevel="1" x14ac:dyDescent="0.3">
      <c r="A48" s="35" t="s">
        <v>49</v>
      </c>
      <c r="B48" s="36" t="s">
        <v>6</v>
      </c>
      <c r="C48" s="36" t="s">
        <v>50</v>
      </c>
      <c r="D48" s="36" t="s">
        <v>8</v>
      </c>
      <c r="E48" s="36" t="s">
        <v>9</v>
      </c>
      <c r="F48" s="37">
        <f t="shared" si="0"/>
        <v>23.2</v>
      </c>
      <c r="G48" s="37">
        <f>G49</f>
        <v>23200</v>
      </c>
      <c r="H48" s="37">
        <f t="shared" si="1"/>
        <v>18.2</v>
      </c>
      <c r="I48" s="32">
        <f>I49</f>
        <v>18200</v>
      </c>
      <c r="J48" s="27"/>
    </row>
    <row r="49" spans="1:10" ht="62.4" outlineLevel="2" x14ac:dyDescent="0.3">
      <c r="A49" s="30" t="s">
        <v>183</v>
      </c>
      <c r="B49" s="31" t="s">
        <v>6</v>
      </c>
      <c r="C49" s="31" t="s">
        <v>51</v>
      </c>
      <c r="D49" s="31" t="s">
        <v>8</v>
      </c>
      <c r="E49" s="31" t="s">
        <v>9</v>
      </c>
      <c r="F49" s="34">
        <f t="shared" si="0"/>
        <v>23.2</v>
      </c>
      <c r="G49" s="34">
        <f>G50</f>
        <v>23200</v>
      </c>
      <c r="H49" s="34">
        <f t="shared" si="1"/>
        <v>18.2</v>
      </c>
      <c r="I49" s="32">
        <f>I50</f>
        <v>18200</v>
      </c>
      <c r="J49" s="27"/>
    </row>
    <row r="50" spans="1:10" ht="93.6" outlineLevel="3" x14ac:dyDescent="0.3">
      <c r="A50" s="30" t="s">
        <v>52</v>
      </c>
      <c r="B50" s="31" t="s">
        <v>6</v>
      </c>
      <c r="C50" s="31" t="s">
        <v>51</v>
      </c>
      <c r="D50" s="31" t="s">
        <v>53</v>
      </c>
      <c r="E50" s="31" t="s">
        <v>9</v>
      </c>
      <c r="F50" s="34">
        <f t="shared" si="0"/>
        <v>23.2</v>
      </c>
      <c r="G50" s="34">
        <f>G51</f>
        <v>23200</v>
      </c>
      <c r="H50" s="34">
        <f t="shared" si="1"/>
        <v>18.2</v>
      </c>
      <c r="I50" s="32">
        <f>I51</f>
        <v>18200</v>
      </c>
      <c r="J50" s="27"/>
    </row>
    <row r="51" spans="1:10" ht="46.8" outlineLevel="4" x14ac:dyDescent="0.3">
      <c r="A51" s="30" t="s">
        <v>54</v>
      </c>
      <c r="B51" s="31" t="s">
        <v>6</v>
      </c>
      <c r="C51" s="31" t="s">
        <v>51</v>
      </c>
      <c r="D51" s="31" t="s">
        <v>55</v>
      </c>
      <c r="E51" s="31" t="s">
        <v>9</v>
      </c>
      <c r="F51" s="34">
        <f t="shared" si="0"/>
        <v>23.2</v>
      </c>
      <c r="G51" s="34">
        <f>G52</f>
        <v>23200</v>
      </c>
      <c r="H51" s="34">
        <f t="shared" si="1"/>
        <v>18.2</v>
      </c>
      <c r="I51" s="32">
        <f>I52</f>
        <v>18200</v>
      </c>
      <c r="J51" s="27"/>
    </row>
    <row r="52" spans="1:10" ht="46.8" outlineLevel="5" x14ac:dyDescent="0.3">
      <c r="A52" s="30" t="s">
        <v>24</v>
      </c>
      <c r="B52" s="31" t="s">
        <v>6</v>
      </c>
      <c r="C52" s="31" t="s">
        <v>51</v>
      </c>
      <c r="D52" s="31" t="s">
        <v>55</v>
      </c>
      <c r="E52" s="31" t="s">
        <v>25</v>
      </c>
      <c r="F52" s="34">
        <f t="shared" si="0"/>
        <v>23.2</v>
      </c>
      <c r="G52" s="34">
        <v>23200</v>
      </c>
      <c r="H52" s="34">
        <f t="shared" si="1"/>
        <v>18.2</v>
      </c>
      <c r="I52" s="32">
        <v>18200</v>
      </c>
      <c r="J52" s="27"/>
    </row>
    <row r="53" spans="1:10" outlineLevel="1" x14ac:dyDescent="0.3">
      <c r="A53" s="35" t="s">
        <v>56</v>
      </c>
      <c r="B53" s="36" t="s">
        <v>6</v>
      </c>
      <c r="C53" s="36" t="s">
        <v>57</v>
      </c>
      <c r="D53" s="36" t="s">
        <v>8</v>
      </c>
      <c r="E53" s="36" t="s">
        <v>9</v>
      </c>
      <c r="F53" s="37">
        <f t="shared" si="0"/>
        <v>710</v>
      </c>
      <c r="G53" s="84">
        <f>G54+64:64</f>
        <v>710000</v>
      </c>
      <c r="H53" s="37">
        <f t="shared" si="1"/>
        <v>760</v>
      </c>
      <c r="I53" s="32">
        <f>I54+I64</f>
        <v>760000</v>
      </c>
      <c r="J53" s="27"/>
    </row>
    <row r="54" spans="1:10" outlineLevel="2" x14ac:dyDescent="0.3">
      <c r="A54" s="30" t="s">
        <v>58</v>
      </c>
      <c r="B54" s="31" t="s">
        <v>6</v>
      </c>
      <c r="C54" s="31" t="s">
        <v>59</v>
      </c>
      <c r="D54" s="31" t="s">
        <v>8</v>
      </c>
      <c r="E54" s="31" t="s">
        <v>9</v>
      </c>
      <c r="F54" s="34">
        <f t="shared" si="0"/>
        <v>0</v>
      </c>
      <c r="G54" s="34">
        <f>G55</f>
        <v>0</v>
      </c>
      <c r="H54" s="34">
        <f t="shared" si="1"/>
        <v>0</v>
      </c>
      <c r="I54" s="32">
        <v>0</v>
      </c>
      <c r="J54" s="27"/>
    </row>
    <row r="55" spans="1:10" ht="62.4" outlineLevel="3" x14ac:dyDescent="0.3">
      <c r="A55" s="30" t="s">
        <v>60</v>
      </c>
      <c r="B55" s="31" t="s">
        <v>6</v>
      </c>
      <c r="C55" s="31" t="s">
        <v>59</v>
      </c>
      <c r="D55" s="31" t="s">
        <v>61</v>
      </c>
      <c r="E55" s="31" t="s">
        <v>9</v>
      </c>
      <c r="F55" s="34">
        <f t="shared" si="0"/>
        <v>0</v>
      </c>
      <c r="G55" s="34">
        <v>0</v>
      </c>
      <c r="H55" s="34">
        <f t="shared" si="1"/>
        <v>0</v>
      </c>
      <c r="I55" s="32">
        <v>0</v>
      </c>
      <c r="J55" s="27"/>
    </row>
    <row r="56" spans="1:10" ht="62.4" hidden="1" outlineLevel="4" x14ac:dyDescent="0.3">
      <c r="A56" s="30" t="s">
        <v>62</v>
      </c>
      <c r="B56" s="31" t="s">
        <v>6</v>
      </c>
      <c r="C56" s="31" t="s">
        <v>59</v>
      </c>
      <c r="D56" s="31" t="s">
        <v>63</v>
      </c>
      <c r="E56" s="31" t="s">
        <v>9</v>
      </c>
      <c r="F56" s="34">
        <f t="shared" si="0"/>
        <v>0</v>
      </c>
      <c r="G56" s="34">
        <v>0</v>
      </c>
      <c r="H56" s="34">
        <f t="shared" si="1"/>
        <v>0</v>
      </c>
      <c r="I56" s="32">
        <v>0</v>
      </c>
      <c r="J56" s="27"/>
    </row>
    <row r="57" spans="1:10" ht="46.8" hidden="1" outlineLevel="5" x14ac:dyDescent="0.3">
      <c r="A57" s="30" t="s">
        <v>24</v>
      </c>
      <c r="B57" s="31" t="s">
        <v>6</v>
      </c>
      <c r="C57" s="31" t="s">
        <v>59</v>
      </c>
      <c r="D57" s="31" t="s">
        <v>63</v>
      </c>
      <c r="E57" s="31" t="s">
        <v>25</v>
      </c>
      <c r="F57" s="34">
        <f t="shared" si="0"/>
        <v>0</v>
      </c>
      <c r="G57" s="34">
        <v>0</v>
      </c>
      <c r="H57" s="34">
        <f t="shared" si="1"/>
        <v>0</v>
      </c>
      <c r="I57" s="32">
        <v>0</v>
      </c>
      <c r="J57" s="27"/>
    </row>
    <row r="58" spans="1:10" ht="62.4" hidden="1" outlineLevel="4" x14ac:dyDescent="0.3">
      <c r="A58" s="30" t="s">
        <v>62</v>
      </c>
      <c r="B58" s="31" t="s">
        <v>6</v>
      </c>
      <c r="C58" s="31" t="s">
        <v>59</v>
      </c>
      <c r="D58" s="31" t="s">
        <v>64</v>
      </c>
      <c r="E58" s="31" t="s">
        <v>9</v>
      </c>
      <c r="F58" s="34">
        <f t="shared" si="0"/>
        <v>0</v>
      </c>
      <c r="G58" s="34">
        <v>0</v>
      </c>
      <c r="H58" s="34">
        <f t="shared" si="1"/>
        <v>0</v>
      </c>
      <c r="I58" s="32">
        <v>0</v>
      </c>
      <c r="J58" s="27"/>
    </row>
    <row r="59" spans="1:10" ht="46.8" hidden="1" outlineLevel="5" x14ac:dyDescent="0.3">
      <c r="A59" s="30" t="s">
        <v>24</v>
      </c>
      <c r="B59" s="31" t="s">
        <v>6</v>
      </c>
      <c r="C59" s="31" t="s">
        <v>59</v>
      </c>
      <c r="D59" s="31" t="s">
        <v>64</v>
      </c>
      <c r="E59" s="31" t="s">
        <v>25</v>
      </c>
      <c r="F59" s="34">
        <f t="shared" si="0"/>
        <v>0</v>
      </c>
      <c r="G59" s="34">
        <v>0</v>
      </c>
      <c r="H59" s="34">
        <f t="shared" si="1"/>
        <v>0</v>
      </c>
      <c r="I59" s="32">
        <v>0</v>
      </c>
      <c r="J59" s="27"/>
    </row>
    <row r="60" spans="1:10" ht="31.2" hidden="1" outlineLevel="4" x14ac:dyDescent="0.3">
      <c r="A60" s="30" t="s">
        <v>65</v>
      </c>
      <c r="B60" s="31" t="s">
        <v>6</v>
      </c>
      <c r="C60" s="31" t="s">
        <v>59</v>
      </c>
      <c r="D60" s="31" t="s">
        <v>66</v>
      </c>
      <c r="E60" s="31" t="s">
        <v>9</v>
      </c>
      <c r="F60" s="34">
        <f t="shared" si="0"/>
        <v>0</v>
      </c>
      <c r="G60" s="34">
        <v>0</v>
      </c>
      <c r="H60" s="34">
        <f t="shared" si="1"/>
        <v>0</v>
      </c>
      <c r="I60" s="32">
        <v>0</v>
      </c>
      <c r="J60" s="27"/>
    </row>
    <row r="61" spans="1:10" ht="46.8" hidden="1" outlineLevel="5" x14ac:dyDescent="0.3">
      <c r="A61" s="30" t="s">
        <v>24</v>
      </c>
      <c r="B61" s="31" t="s">
        <v>6</v>
      </c>
      <c r="C61" s="31" t="s">
        <v>59</v>
      </c>
      <c r="D61" s="31" t="s">
        <v>66</v>
      </c>
      <c r="E61" s="31" t="s">
        <v>25</v>
      </c>
      <c r="F61" s="34">
        <f t="shared" si="0"/>
        <v>0</v>
      </c>
      <c r="G61" s="34">
        <v>0</v>
      </c>
      <c r="H61" s="34">
        <f t="shared" si="1"/>
        <v>0</v>
      </c>
      <c r="I61" s="32">
        <v>0</v>
      </c>
      <c r="J61" s="27"/>
    </row>
    <row r="62" spans="1:10" ht="46.8" hidden="1" outlineLevel="4" x14ac:dyDescent="0.3">
      <c r="A62" s="30" t="s">
        <v>67</v>
      </c>
      <c r="B62" s="31" t="s">
        <v>6</v>
      </c>
      <c r="C62" s="31" t="s">
        <v>59</v>
      </c>
      <c r="D62" s="31" t="s">
        <v>68</v>
      </c>
      <c r="E62" s="31" t="s">
        <v>9</v>
      </c>
      <c r="F62" s="34">
        <f t="shared" si="0"/>
        <v>0</v>
      </c>
      <c r="G62" s="34">
        <v>0</v>
      </c>
      <c r="H62" s="34">
        <f t="shared" si="1"/>
        <v>0</v>
      </c>
      <c r="I62" s="32">
        <v>0</v>
      </c>
      <c r="J62" s="27"/>
    </row>
    <row r="63" spans="1:10" ht="46.8" hidden="1" outlineLevel="5" x14ac:dyDescent="0.3">
      <c r="A63" s="30" t="s">
        <v>24</v>
      </c>
      <c r="B63" s="31" t="s">
        <v>6</v>
      </c>
      <c r="C63" s="31" t="s">
        <v>59</v>
      </c>
      <c r="D63" s="31" t="s">
        <v>68</v>
      </c>
      <c r="E63" s="31" t="s">
        <v>25</v>
      </c>
      <c r="F63" s="34">
        <f t="shared" si="0"/>
        <v>0</v>
      </c>
      <c r="G63" s="34">
        <v>0</v>
      </c>
      <c r="H63" s="34">
        <f t="shared" si="1"/>
        <v>0</v>
      </c>
      <c r="I63" s="32">
        <v>0</v>
      </c>
      <c r="J63" s="27"/>
    </row>
    <row r="64" spans="1:10" ht="31.2" outlineLevel="2" collapsed="1" x14ac:dyDescent="0.3">
      <c r="A64" s="30" t="s">
        <v>69</v>
      </c>
      <c r="B64" s="31" t="s">
        <v>6</v>
      </c>
      <c r="C64" s="31" t="s">
        <v>70</v>
      </c>
      <c r="D64" s="31" t="s">
        <v>8</v>
      </c>
      <c r="E64" s="31" t="s">
        <v>9</v>
      </c>
      <c r="F64" s="34">
        <f t="shared" si="0"/>
        <v>710</v>
      </c>
      <c r="G64" s="66">
        <f>G65+G68</f>
        <v>710000</v>
      </c>
      <c r="H64" s="66">
        <f t="shared" ref="H64:I64" si="2">H65+H68</f>
        <v>760</v>
      </c>
      <c r="I64" s="66">
        <f t="shared" si="2"/>
        <v>760000</v>
      </c>
      <c r="J64" s="27"/>
    </row>
    <row r="65" spans="1:10" ht="109.2" outlineLevel="3" x14ac:dyDescent="0.3">
      <c r="A65" s="30" t="s">
        <v>174</v>
      </c>
      <c r="B65" s="31" t="s">
        <v>6</v>
      </c>
      <c r="C65" s="31" t="s">
        <v>70</v>
      </c>
      <c r="D65" s="31" t="s">
        <v>73</v>
      </c>
      <c r="E65" s="31" t="s">
        <v>9</v>
      </c>
      <c r="F65" s="34">
        <f t="shared" si="0"/>
        <v>710</v>
      </c>
      <c r="G65" s="66">
        <f>G66</f>
        <v>710000</v>
      </c>
      <c r="H65" s="34">
        <f t="shared" si="1"/>
        <v>760</v>
      </c>
      <c r="I65" s="32">
        <f>I66</f>
        <v>760000</v>
      </c>
      <c r="J65" s="27"/>
    </row>
    <row r="66" spans="1:10" ht="46.8" outlineLevel="4" x14ac:dyDescent="0.3">
      <c r="A66" s="30" t="s">
        <v>72</v>
      </c>
      <c r="B66" s="31" t="s">
        <v>6</v>
      </c>
      <c r="C66" s="31" t="s">
        <v>70</v>
      </c>
      <c r="D66" s="31" t="s">
        <v>73</v>
      </c>
      <c r="E66" s="31" t="s">
        <v>9</v>
      </c>
      <c r="F66" s="34">
        <f t="shared" si="0"/>
        <v>710</v>
      </c>
      <c r="G66" s="66">
        <f>G67</f>
        <v>710000</v>
      </c>
      <c r="H66" s="34">
        <f t="shared" si="1"/>
        <v>760</v>
      </c>
      <c r="I66" s="32">
        <f>I67</f>
        <v>760000</v>
      </c>
      <c r="J66" s="27"/>
    </row>
    <row r="67" spans="1:10" ht="46.8" outlineLevel="5" x14ac:dyDescent="0.3">
      <c r="A67" s="30" t="s">
        <v>24</v>
      </c>
      <c r="B67" s="31" t="s">
        <v>6</v>
      </c>
      <c r="C67" s="31" t="s">
        <v>70</v>
      </c>
      <c r="D67" s="31" t="s">
        <v>73</v>
      </c>
      <c r="E67" s="31" t="s">
        <v>25</v>
      </c>
      <c r="F67" s="34">
        <f t="shared" si="0"/>
        <v>710</v>
      </c>
      <c r="G67" s="66">
        <v>710000</v>
      </c>
      <c r="H67" s="34">
        <f t="shared" si="1"/>
        <v>760</v>
      </c>
      <c r="I67" s="32">
        <v>760000</v>
      </c>
      <c r="J67" s="27"/>
    </row>
    <row r="68" spans="1:10" ht="62.4" outlineLevel="5" x14ac:dyDescent="0.3">
      <c r="A68" s="85" t="s">
        <v>175</v>
      </c>
      <c r="B68" s="31">
        <v>981</v>
      </c>
      <c r="C68" s="31">
        <v>409</v>
      </c>
      <c r="D68" s="31" t="s">
        <v>180</v>
      </c>
      <c r="E68" s="31">
        <v>200</v>
      </c>
      <c r="F68" s="34">
        <f>F69+F71</f>
        <v>0</v>
      </c>
      <c r="G68" s="34">
        <f t="shared" ref="G68:I68" si="3">G69+G71</f>
        <v>0</v>
      </c>
      <c r="H68" s="34">
        <f t="shared" si="3"/>
        <v>0</v>
      </c>
      <c r="I68" s="34">
        <f t="shared" si="3"/>
        <v>0</v>
      </c>
      <c r="J68" s="27"/>
    </row>
    <row r="69" spans="1:10" ht="52.2" customHeight="1" outlineLevel="4" x14ac:dyDescent="0.3">
      <c r="A69" s="30" t="s">
        <v>181</v>
      </c>
      <c r="B69" s="31" t="s">
        <v>6</v>
      </c>
      <c r="C69" s="31" t="s">
        <v>70</v>
      </c>
      <c r="D69" s="31" t="s">
        <v>180</v>
      </c>
      <c r="E69" s="31" t="s">
        <v>9</v>
      </c>
      <c r="F69" s="34">
        <f t="shared" si="0"/>
        <v>0</v>
      </c>
      <c r="G69" s="66">
        <f>G70</f>
        <v>0</v>
      </c>
      <c r="H69" s="34">
        <f t="shared" si="1"/>
        <v>0</v>
      </c>
      <c r="I69" s="32">
        <v>0</v>
      </c>
      <c r="J69" s="27"/>
    </row>
    <row r="70" spans="1:10" ht="46.8" outlineLevel="5" x14ac:dyDescent="0.3">
      <c r="A70" s="30" t="s">
        <v>24</v>
      </c>
      <c r="B70" s="31" t="s">
        <v>6</v>
      </c>
      <c r="C70" s="31" t="s">
        <v>70</v>
      </c>
      <c r="D70" s="31" t="s">
        <v>180</v>
      </c>
      <c r="E70" s="31" t="s">
        <v>25</v>
      </c>
      <c r="F70" s="34">
        <f t="shared" si="0"/>
        <v>0</v>
      </c>
      <c r="G70" s="66">
        <v>0</v>
      </c>
      <c r="H70" s="34">
        <f t="shared" si="1"/>
        <v>0</v>
      </c>
      <c r="I70" s="32">
        <v>0</v>
      </c>
      <c r="J70" s="27"/>
    </row>
    <row r="71" spans="1:10" ht="62.4" outlineLevel="4" x14ac:dyDescent="0.3">
      <c r="A71" s="30" t="s">
        <v>74</v>
      </c>
      <c r="B71" s="31" t="s">
        <v>6</v>
      </c>
      <c r="C71" s="31" t="s">
        <v>70</v>
      </c>
      <c r="D71" s="31">
        <v>1100015555</v>
      </c>
      <c r="E71" s="31" t="s">
        <v>9</v>
      </c>
      <c r="F71" s="34">
        <f t="shared" si="0"/>
        <v>0</v>
      </c>
      <c r="G71" s="34">
        <f>G72</f>
        <v>0</v>
      </c>
      <c r="H71" s="34">
        <f t="shared" si="1"/>
        <v>0</v>
      </c>
      <c r="I71" s="32">
        <v>0</v>
      </c>
      <c r="J71" s="27"/>
    </row>
    <row r="72" spans="1:10" ht="46.8" outlineLevel="5" x14ac:dyDescent="0.3">
      <c r="A72" s="30" t="s">
        <v>24</v>
      </c>
      <c r="B72" s="31" t="s">
        <v>6</v>
      </c>
      <c r="C72" s="31" t="s">
        <v>70</v>
      </c>
      <c r="D72" s="31">
        <v>1100015555</v>
      </c>
      <c r="E72" s="31" t="s">
        <v>25</v>
      </c>
      <c r="F72" s="34">
        <f t="shared" si="0"/>
        <v>0</v>
      </c>
      <c r="G72" s="34">
        <v>0</v>
      </c>
      <c r="H72" s="34">
        <f t="shared" si="1"/>
        <v>0</v>
      </c>
      <c r="I72" s="32">
        <v>0</v>
      </c>
      <c r="J72" s="27"/>
    </row>
    <row r="73" spans="1:10" ht="46.8" hidden="1" outlineLevel="4" x14ac:dyDescent="0.3">
      <c r="A73" s="30" t="s">
        <v>76</v>
      </c>
      <c r="B73" s="31" t="s">
        <v>6</v>
      </c>
      <c r="C73" s="31" t="s">
        <v>70</v>
      </c>
      <c r="D73" s="31" t="s">
        <v>77</v>
      </c>
      <c r="E73" s="31" t="s">
        <v>9</v>
      </c>
      <c r="F73" s="34">
        <f t="shared" si="0"/>
        <v>0</v>
      </c>
      <c r="G73" s="34">
        <v>0</v>
      </c>
      <c r="H73" s="34">
        <f t="shared" si="1"/>
        <v>0</v>
      </c>
      <c r="I73" s="32">
        <v>0</v>
      </c>
      <c r="J73" s="27"/>
    </row>
    <row r="74" spans="1:10" ht="46.8" hidden="1" outlineLevel="5" x14ac:dyDescent="0.3">
      <c r="A74" s="30" t="s">
        <v>24</v>
      </c>
      <c r="B74" s="31" t="s">
        <v>6</v>
      </c>
      <c r="C74" s="31" t="s">
        <v>70</v>
      </c>
      <c r="D74" s="31" t="s">
        <v>77</v>
      </c>
      <c r="E74" s="31" t="s">
        <v>25</v>
      </c>
      <c r="F74" s="34">
        <f t="shared" si="0"/>
        <v>0</v>
      </c>
      <c r="G74" s="34">
        <v>0</v>
      </c>
      <c r="H74" s="34">
        <f t="shared" si="1"/>
        <v>0</v>
      </c>
      <c r="I74" s="32">
        <v>0</v>
      </c>
      <c r="J74" s="27"/>
    </row>
    <row r="75" spans="1:10" ht="31.2" outlineLevel="1" collapsed="1" x14ac:dyDescent="0.3">
      <c r="A75" s="35" t="s">
        <v>78</v>
      </c>
      <c r="B75" s="36" t="s">
        <v>6</v>
      </c>
      <c r="C75" s="36" t="s">
        <v>79</v>
      </c>
      <c r="D75" s="36" t="s">
        <v>8</v>
      </c>
      <c r="E75" s="36" t="s">
        <v>9</v>
      </c>
      <c r="F75" s="37">
        <f t="shared" si="0"/>
        <v>1111.326</v>
      </c>
      <c r="G75" s="37">
        <f>G76+G80+G84</f>
        <v>1111326</v>
      </c>
      <c r="H75" s="37">
        <f t="shared" si="1"/>
        <v>1201.326</v>
      </c>
      <c r="I75" s="32">
        <f>I76+I80+I84</f>
        <v>1201326</v>
      </c>
      <c r="J75" s="27"/>
    </row>
    <row r="76" spans="1:10" outlineLevel="2" x14ac:dyDescent="0.3">
      <c r="A76" s="30" t="s">
        <v>80</v>
      </c>
      <c r="B76" s="31" t="s">
        <v>6</v>
      </c>
      <c r="C76" s="31" t="s">
        <v>81</v>
      </c>
      <c r="D76" s="31" t="s">
        <v>8</v>
      </c>
      <c r="E76" s="31" t="s">
        <v>9</v>
      </c>
      <c r="F76" s="34">
        <f t="shared" si="0"/>
        <v>309.93599999999998</v>
      </c>
      <c r="G76" s="34">
        <f>G77</f>
        <v>309936</v>
      </c>
      <c r="H76" s="34">
        <f t="shared" si="1"/>
        <v>309.93599999999998</v>
      </c>
      <c r="I76" s="32">
        <f>I77</f>
        <v>309936</v>
      </c>
      <c r="J76" s="27"/>
    </row>
    <row r="77" spans="1:10" ht="93.6" outlineLevel="3" x14ac:dyDescent="0.3">
      <c r="A77" s="30" t="s">
        <v>82</v>
      </c>
      <c r="B77" s="31" t="s">
        <v>6</v>
      </c>
      <c r="C77" s="31" t="s">
        <v>81</v>
      </c>
      <c r="D77" s="31" t="s">
        <v>83</v>
      </c>
      <c r="E77" s="31" t="s">
        <v>9</v>
      </c>
      <c r="F77" s="34">
        <f t="shared" si="0"/>
        <v>309.93599999999998</v>
      </c>
      <c r="G77" s="34">
        <f>G78</f>
        <v>309936</v>
      </c>
      <c r="H77" s="34">
        <f t="shared" si="1"/>
        <v>309.93599999999998</v>
      </c>
      <c r="I77" s="32">
        <f>I78</f>
        <v>309936</v>
      </c>
      <c r="J77" s="27"/>
    </row>
    <row r="78" spans="1:10" ht="31.2" outlineLevel="4" x14ac:dyDescent="0.3">
      <c r="A78" s="30" t="s">
        <v>84</v>
      </c>
      <c r="B78" s="31" t="s">
        <v>6</v>
      </c>
      <c r="C78" s="31" t="s">
        <v>81</v>
      </c>
      <c r="D78" s="31" t="s">
        <v>85</v>
      </c>
      <c r="E78" s="31" t="s">
        <v>9</v>
      </c>
      <c r="F78" s="34">
        <f t="shared" si="0"/>
        <v>309.93599999999998</v>
      </c>
      <c r="G78" s="34">
        <f>G79</f>
        <v>309936</v>
      </c>
      <c r="H78" s="34">
        <f t="shared" si="1"/>
        <v>309.93599999999998</v>
      </c>
      <c r="I78" s="32">
        <f>I79</f>
        <v>309936</v>
      </c>
      <c r="J78" s="27"/>
    </row>
    <row r="79" spans="1:10" ht="46.8" outlineLevel="5" x14ac:dyDescent="0.3">
      <c r="A79" s="30" t="s">
        <v>24</v>
      </c>
      <c r="B79" s="31" t="s">
        <v>6</v>
      </c>
      <c r="C79" s="31" t="s">
        <v>81</v>
      </c>
      <c r="D79" s="31" t="s">
        <v>85</v>
      </c>
      <c r="E79" s="31" t="s">
        <v>25</v>
      </c>
      <c r="F79" s="34">
        <f t="shared" si="0"/>
        <v>309.93599999999998</v>
      </c>
      <c r="G79" s="34">
        <v>309936</v>
      </c>
      <c r="H79" s="34">
        <f t="shared" si="1"/>
        <v>309.93599999999998</v>
      </c>
      <c r="I79" s="32">
        <v>309936</v>
      </c>
      <c r="J79" s="27"/>
    </row>
    <row r="80" spans="1:10" outlineLevel="2" x14ac:dyDescent="0.3">
      <c r="A80" s="30" t="s">
        <v>86</v>
      </c>
      <c r="B80" s="31" t="s">
        <v>6</v>
      </c>
      <c r="C80" s="31" t="s">
        <v>87</v>
      </c>
      <c r="D80" s="31" t="s">
        <v>8</v>
      </c>
      <c r="E80" s="31" t="s">
        <v>9</v>
      </c>
      <c r="F80" s="34">
        <f t="shared" ref="F80:F121" si="4">G80/1000</f>
        <v>0</v>
      </c>
      <c r="G80" s="34">
        <f>G81</f>
        <v>0</v>
      </c>
      <c r="H80" s="34">
        <f t="shared" ref="H80:H121" si="5">I80/1000</f>
        <v>0</v>
      </c>
      <c r="I80" s="32">
        <f>I81</f>
        <v>0</v>
      </c>
      <c r="J80" s="27"/>
    </row>
    <row r="81" spans="1:10" ht="93.6" hidden="1" outlineLevel="3" x14ac:dyDescent="0.3">
      <c r="A81" s="30" t="s">
        <v>82</v>
      </c>
      <c r="B81" s="31" t="s">
        <v>6</v>
      </c>
      <c r="C81" s="31" t="s">
        <v>87</v>
      </c>
      <c r="D81" s="31" t="s">
        <v>83</v>
      </c>
      <c r="E81" s="31" t="s">
        <v>9</v>
      </c>
      <c r="F81" s="34">
        <f t="shared" si="4"/>
        <v>0</v>
      </c>
      <c r="G81" s="34">
        <f>G82</f>
        <v>0</v>
      </c>
      <c r="H81" s="34">
        <f t="shared" si="5"/>
        <v>0</v>
      </c>
      <c r="I81" s="32">
        <f>I82</f>
        <v>0</v>
      </c>
      <c r="J81" s="27"/>
    </row>
    <row r="82" spans="1:10" ht="31.2" hidden="1" outlineLevel="4" x14ac:dyDescent="0.3">
      <c r="A82" s="30" t="s">
        <v>88</v>
      </c>
      <c r="B82" s="31" t="s">
        <v>6</v>
      </c>
      <c r="C82" s="31" t="s">
        <v>87</v>
      </c>
      <c r="D82" s="31" t="s">
        <v>89</v>
      </c>
      <c r="E82" s="31" t="s">
        <v>9</v>
      </c>
      <c r="F82" s="34">
        <f t="shared" si="4"/>
        <v>0</v>
      </c>
      <c r="G82" s="34">
        <f>G83</f>
        <v>0</v>
      </c>
      <c r="H82" s="34">
        <f t="shared" si="5"/>
        <v>0</v>
      </c>
      <c r="I82" s="32">
        <f>I83</f>
        <v>0</v>
      </c>
      <c r="J82" s="27"/>
    </row>
    <row r="83" spans="1:10" ht="46.8" hidden="1" outlineLevel="5" x14ac:dyDescent="0.3">
      <c r="A83" s="30" t="s">
        <v>24</v>
      </c>
      <c r="B83" s="31" t="s">
        <v>6</v>
      </c>
      <c r="C83" s="31" t="s">
        <v>87</v>
      </c>
      <c r="D83" s="31" t="s">
        <v>89</v>
      </c>
      <c r="E83" s="31" t="s">
        <v>25</v>
      </c>
      <c r="F83" s="34">
        <f t="shared" si="4"/>
        <v>0</v>
      </c>
      <c r="G83" s="34">
        <v>0</v>
      </c>
      <c r="H83" s="34">
        <f t="shared" si="5"/>
        <v>0</v>
      </c>
      <c r="I83" s="32">
        <v>0</v>
      </c>
      <c r="J83" s="27"/>
    </row>
    <row r="84" spans="1:10" outlineLevel="2" collapsed="1" x14ac:dyDescent="0.3">
      <c r="A84" s="30" t="s">
        <v>90</v>
      </c>
      <c r="B84" s="31" t="s">
        <v>6</v>
      </c>
      <c r="C84" s="31" t="s">
        <v>91</v>
      </c>
      <c r="D84" s="31" t="s">
        <v>8</v>
      </c>
      <c r="E84" s="31" t="s">
        <v>9</v>
      </c>
      <c r="F84" s="34">
        <f t="shared" si="4"/>
        <v>801.39</v>
      </c>
      <c r="G84" s="34">
        <f>G85+G96+G101</f>
        <v>801390</v>
      </c>
      <c r="H84" s="34">
        <f t="shared" si="5"/>
        <v>891.39</v>
      </c>
      <c r="I84" s="32">
        <f>I85</f>
        <v>891390</v>
      </c>
      <c r="J84" s="27"/>
    </row>
    <row r="85" spans="1:10" ht="93.6" outlineLevel="3" x14ac:dyDescent="0.3">
      <c r="A85" s="30" t="s">
        <v>82</v>
      </c>
      <c r="B85" s="31" t="s">
        <v>6</v>
      </c>
      <c r="C85" s="31" t="s">
        <v>91</v>
      </c>
      <c r="D85" s="31" t="s">
        <v>83</v>
      </c>
      <c r="E85" s="31" t="s">
        <v>9</v>
      </c>
      <c r="F85" s="34">
        <f t="shared" si="4"/>
        <v>801.39</v>
      </c>
      <c r="G85" s="34">
        <f>G86+G88+G90+G92+G94</f>
        <v>801390</v>
      </c>
      <c r="H85" s="34">
        <f t="shared" si="5"/>
        <v>891.39</v>
      </c>
      <c r="I85" s="32">
        <f>I86+I88+I90</f>
        <v>891390</v>
      </c>
      <c r="J85" s="27"/>
    </row>
    <row r="86" spans="1:10" outlineLevel="4" x14ac:dyDescent="0.3">
      <c r="A86" s="30" t="s">
        <v>92</v>
      </c>
      <c r="B86" s="31" t="s">
        <v>6</v>
      </c>
      <c r="C86" s="31" t="s">
        <v>91</v>
      </c>
      <c r="D86" s="31" t="s">
        <v>93</v>
      </c>
      <c r="E86" s="31" t="s">
        <v>9</v>
      </c>
      <c r="F86" s="34">
        <f t="shared" si="4"/>
        <v>525.39</v>
      </c>
      <c r="G86" s="34">
        <f>G87</f>
        <v>525390</v>
      </c>
      <c r="H86" s="34">
        <f t="shared" si="5"/>
        <v>615.39</v>
      </c>
      <c r="I86" s="32">
        <f>I87</f>
        <v>615390</v>
      </c>
      <c r="J86" s="27"/>
    </row>
    <row r="87" spans="1:10" ht="46.8" outlineLevel="5" x14ac:dyDescent="0.3">
      <c r="A87" s="30" t="s">
        <v>24</v>
      </c>
      <c r="B87" s="31" t="s">
        <v>6</v>
      </c>
      <c r="C87" s="31" t="s">
        <v>91</v>
      </c>
      <c r="D87" s="31" t="s">
        <v>93</v>
      </c>
      <c r="E87" s="31" t="s">
        <v>25</v>
      </c>
      <c r="F87" s="80">
        <f t="shared" si="4"/>
        <v>525.39</v>
      </c>
      <c r="G87" s="80">
        <v>525390</v>
      </c>
      <c r="H87" s="80">
        <f t="shared" si="5"/>
        <v>615.39</v>
      </c>
      <c r="I87" s="81">
        <v>615390</v>
      </c>
      <c r="J87" s="27"/>
    </row>
    <row r="88" spans="1:10" ht="31.2" outlineLevel="4" x14ac:dyDescent="0.3">
      <c r="A88" s="30" t="s">
        <v>94</v>
      </c>
      <c r="B88" s="31" t="s">
        <v>6</v>
      </c>
      <c r="C88" s="31" t="s">
        <v>91</v>
      </c>
      <c r="D88" s="31" t="s">
        <v>95</v>
      </c>
      <c r="E88" s="31" t="s">
        <v>9</v>
      </c>
      <c r="F88" s="34">
        <f t="shared" si="4"/>
        <v>16</v>
      </c>
      <c r="G88" s="34">
        <f>G89</f>
        <v>16000</v>
      </c>
      <c r="H88" s="34">
        <f t="shared" si="5"/>
        <v>16</v>
      </c>
      <c r="I88" s="32">
        <f>I89</f>
        <v>16000</v>
      </c>
      <c r="J88" s="27"/>
    </row>
    <row r="89" spans="1:10" ht="46.8" outlineLevel="5" x14ac:dyDescent="0.3">
      <c r="A89" s="30" t="s">
        <v>24</v>
      </c>
      <c r="B89" s="31" t="s">
        <v>6</v>
      </c>
      <c r="C89" s="31" t="s">
        <v>91</v>
      </c>
      <c r="D89" s="31" t="s">
        <v>95</v>
      </c>
      <c r="E89" s="31" t="s">
        <v>25</v>
      </c>
      <c r="F89" s="34">
        <f t="shared" si="4"/>
        <v>16</v>
      </c>
      <c r="G89" s="34">
        <v>16000</v>
      </c>
      <c r="H89" s="34">
        <f t="shared" si="5"/>
        <v>16</v>
      </c>
      <c r="I89" s="32">
        <v>16000</v>
      </c>
      <c r="J89" s="27"/>
    </row>
    <row r="90" spans="1:10" ht="46.8" outlineLevel="4" x14ac:dyDescent="0.3">
      <c r="A90" s="30" t="s">
        <v>96</v>
      </c>
      <c r="B90" s="31" t="s">
        <v>6</v>
      </c>
      <c r="C90" s="31" t="s">
        <v>91</v>
      </c>
      <c r="D90" s="31" t="s">
        <v>97</v>
      </c>
      <c r="E90" s="31" t="s">
        <v>9</v>
      </c>
      <c r="F90" s="34">
        <f t="shared" si="4"/>
        <v>260</v>
      </c>
      <c r="G90" s="34">
        <f>G91</f>
        <v>260000</v>
      </c>
      <c r="H90" s="34">
        <f t="shared" si="5"/>
        <v>260</v>
      </c>
      <c r="I90" s="32">
        <f>I91</f>
        <v>260000</v>
      </c>
      <c r="J90" s="27"/>
    </row>
    <row r="91" spans="1:10" ht="46.8" outlineLevel="5" x14ac:dyDescent="0.3">
      <c r="A91" s="30" t="s">
        <v>24</v>
      </c>
      <c r="B91" s="31" t="s">
        <v>6</v>
      </c>
      <c r="C91" s="31" t="s">
        <v>91</v>
      </c>
      <c r="D91" s="31" t="s">
        <v>97</v>
      </c>
      <c r="E91" s="31" t="s">
        <v>25</v>
      </c>
      <c r="F91" s="34">
        <f t="shared" si="4"/>
        <v>260</v>
      </c>
      <c r="G91" s="34">
        <v>260000</v>
      </c>
      <c r="H91" s="34">
        <f t="shared" si="5"/>
        <v>260</v>
      </c>
      <c r="I91" s="32">
        <v>260000</v>
      </c>
      <c r="J91" s="27"/>
    </row>
    <row r="92" spans="1:10" ht="31.2" hidden="1" outlineLevel="4" x14ac:dyDescent="0.3">
      <c r="A92" s="30" t="s">
        <v>98</v>
      </c>
      <c r="B92" s="31" t="s">
        <v>6</v>
      </c>
      <c r="C92" s="31" t="s">
        <v>91</v>
      </c>
      <c r="D92" s="31" t="s">
        <v>99</v>
      </c>
      <c r="E92" s="31" t="s">
        <v>9</v>
      </c>
      <c r="F92" s="34">
        <f t="shared" si="4"/>
        <v>0</v>
      </c>
      <c r="G92" s="34">
        <v>0</v>
      </c>
      <c r="H92" s="34">
        <f t="shared" si="5"/>
        <v>0</v>
      </c>
      <c r="I92" s="32">
        <v>0</v>
      </c>
      <c r="J92" s="27"/>
    </row>
    <row r="93" spans="1:10" ht="46.8" hidden="1" outlineLevel="5" x14ac:dyDescent="0.3">
      <c r="A93" s="30" t="s">
        <v>24</v>
      </c>
      <c r="B93" s="31" t="s">
        <v>6</v>
      </c>
      <c r="C93" s="31" t="s">
        <v>91</v>
      </c>
      <c r="D93" s="31" t="s">
        <v>99</v>
      </c>
      <c r="E93" s="31" t="s">
        <v>25</v>
      </c>
      <c r="F93" s="34">
        <f t="shared" si="4"/>
        <v>0</v>
      </c>
      <c r="G93" s="34">
        <v>0</v>
      </c>
      <c r="H93" s="34">
        <f t="shared" si="5"/>
        <v>0</v>
      </c>
      <c r="I93" s="32">
        <v>0</v>
      </c>
      <c r="J93" s="27"/>
    </row>
    <row r="94" spans="1:10" ht="62.4" hidden="1" outlineLevel="4" x14ac:dyDescent="0.3">
      <c r="A94" s="30" t="s">
        <v>100</v>
      </c>
      <c r="B94" s="31" t="s">
        <v>6</v>
      </c>
      <c r="C94" s="31" t="s">
        <v>91</v>
      </c>
      <c r="D94" s="31" t="s">
        <v>101</v>
      </c>
      <c r="E94" s="31" t="s">
        <v>9</v>
      </c>
      <c r="F94" s="34">
        <f t="shared" si="4"/>
        <v>0</v>
      </c>
      <c r="G94" s="34">
        <v>0</v>
      </c>
      <c r="H94" s="34">
        <f t="shared" si="5"/>
        <v>0</v>
      </c>
      <c r="I94" s="32">
        <v>0</v>
      </c>
      <c r="J94" s="27"/>
    </row>
    <row r="95" spans="1:10" ht="46.8" hidden="1" outlineLevel="5" x14ac:dyDescent="0.3">
      <c r="A95" s="30" t="s">
        <v>24</v>
      </c>
      <c r="B95" s="31" t="s">
        <v>6</v>
      </c>
      <c r="C95" s="31" t="s">
        <v>91</v>
      </c>
      <c r="D95" s="31" t="s">
        <v>101</v>
      </c>
      <c r="E95" s="31" t="s">
        <v>25</v>
      </c>
      <c r="F95" s="34">
        <f t="shared" si="4"/>
        <v>0</v>
      </c>
      <c r="G95" s="34">
        <v>0</v>
      </c>
      <c r="H95" s="34">
        <f t="shared" si="5"/>
        <v>0</v>
      </c>
      <c r="I95" s="32">
        <v>0</v>
      </c>
      <c r="J95" s="27"/>
    </row>
    <row r="96" spans="1:10" ht="78" hidden="1" outlineLevel="3" x14ac:dyDescent="0.3">
      <c r="A96" s="30" t="s">
        <v>102</v>
      </c>
      <c r="B96" s="31" t="s">
        <v>6</v>
      </c>
      <c r="C96" s="31" t="s">
        <v>91</v>
      </c>
      <c r="D96" s="31" t="s">
        <v>103</v>
      </c>
      <c r="E96" s="31" t="s">
        <v>9</v>
      </c>
      <c r="F96" s="34">
        <f t="shared" si="4"/>
        <v>0</v>
      </c>
      <c r="G96" s="34">
        <f>G97</f>
        <v>0</v>
      </c>
      <c r="H96" s="34">
        <f t="shared" si="5"/>
        <v>0</v>
      </c>
      <c r="I96" s="32">
        <v>0</v>
      </c>
      <c r="J96" s="27"/>
    </row>
    <row r="97" spans="1:10" ht="46.8" hidden="1" outlineLevel="4" x14ac:dyDescent="0.3">
      <c r="A97" s="30" t="s">
        <v>104</v>
      </c>
      <c r="B97" s="31" t="s">
        <v>6</v>
      </c>
      <c r="C97" s="31" t="s">
        <v>91</v>
      </c>
      <c r="D97" s="31" t="s">
        <v>105</v>
      </c>
      <c r="E97" s="31" t="s">
        <v>9</v>
      </c>
      <c r="F97" s="34">
        <f t="shared" si="4"/>
        <v>0</v>
      </c>
      <c r="G97" s="34">
        <f>G98</f>
        <v>0</v>
      </c>
      <c r="H97" s="34">
        <f t="shared" si="5"/>
        <v>0</v>
      </c>
      <c r="I97" s="32">
        <v>0</v>
      </c>
      <c r="J97" s="27"/>
    </row>
    <row r="98" spans="1:10" ht="46.8" hidden="1" outlineLevel="5" x14ac:dyDescent="0.3">
      <c r="A98" s="30" t="s">
        <v>24</v>
      </c>
      <c r="B98" s="31" t="s">
        <v>6</v>
      </c>
      <c r="C98" s="31" t="s">
        <v>91</v>
      </c>
      <c r="D98" s="31" t="s">
        <v>105</v>
      </c>
      <c r="E98" s="31" t="s">
        <v>25</v>
      </c>
      <c r="F98" s="34">
        <f t="shared" si="4"/>
        <v>0</v>
      </c>
      <c r="G98" s="34">
        <v>0</v>
      </c>
      <c r="H98" s="34">
        <f t="shared" si="5"/>
        <v>0</v>
      </c>
      <c r="I98" s="32">
        <v>0</v>
      </c>
      <c r="J98" s="27"/>
    </row>
    <row r="99" spans="1:10" ht="46.8" hidden="1" outlineLevel="4" x14ac:dyDescent="0.3">
      <c r="A99" s="30" t="s">
        <v>106</v>
      </c>
      <c r="B99" s="31" t="s">
        <v>6</v>
      </c>
      <c r="C99" s="31" t="s">
        <v>91</v>
      </c>
      <c r="D99" s="31" t="s">
        <v>107</v>
      </c>
      <c r="E99" s="31" t="s">
        <v>9</v>
      </c>
      <c r="F99" s="34">
        <f t="shared" si="4"/>
        <v>0</v>
      </c>
      <c r="G99" s="34">
        <v>0</v>
      </c>
      <c r="H99" s="34">
        <f t="shared" si="5"/>
        <v>0</v>
      </c>
      <c r="I99" s="32">
        <v>0</v>
      </c>
      <c r="J99" s="27"/>
    </row>
    <row r="100" spans="1:10" ht="46.8" hidden="1" outlineLevel="5" x14ac:dyDescent="0.3">
      <c r="A100" s="30" t="s">
        <v>24</v>
      </c>
      <c r="B100" s="31" t="s">
        <v>6</v>
      </c>
      <c r="C100" s="31" t="s">
        <v>91</v>
      </c>
      <c r="D100" s="31" t="s">
        <v>107</v>
      </c>
      <c r="E100" s="31" t="s">
        <v>25</v>
      </c>
      <c r="F100" s="34">
        <f t="shared" si="4"/>
        <v>0</v>
      </c>
      <c r="G100" s="34">
        <v>0</v>
      </c>
      <c r="H100" s="34">
        <f t="shared" si="5"/>
        <v>0</v>
      </c>
      <c r="I100" s="32">
        <v>0</v>
      </c>
      <c r="J100" s="27"/>
    </row>
    <row r="101" spans="1:10" ht="62.4" hidden="1" outlineLevel="3" x14ac:dyDescent="0.3">
      <c r="A101" s="30" t="s">
        <v>108</v>
      </c>
      <c r="B101" s="31" t="s">
        <v>6</v>
      </c>
      <c r="C101" s="31" t="s">
        <v>91</v>
      </c>
      <c r="D101" s="31" t="s">
        <v>109</v>
      </c>
      <c r="E101" s="31" t="s">
        <v>9</v>
      </c>
      <c r="F101" s="34">
        <f t="shared" si="4"/>
        <v>0</v>
      </c>
      <c r="G101" s="34">
        <v>0</v>
      </c>
      <c r="H101" s="34">
        <f t="shared" si="5"/>
        <v>0</v>
      </c>
      <c r="I101" s="32">
        <v>0</v>
      </c>
      <c r="J101" s="27"/>
    </row>
    <row r="102" spans="1:10" ht="78" hidden="1" outlineLevel="4" x14ac:dyDescent="0.3">
      <c r="A102" s="30" t="s">
        <v>110</v>
      </c>
      <c r="B102" s="31" t="s">
        <v>6</v>
      </c>
      <c r="C102" s="31" t="s">
        <v>91</v>
      </c>
      <c r="D102" s="31" t="s">
        <v>111</v>
      </c>
      <c r="E102" s="31" t="s">
        <v>9</v>
      </c>
      <c r="F102" s="34">
        <f t="shared" si="4"/>
        <v>0</v>
      </c>
      <c r="G102" s="34">
        <v>0</v>
      </c>
      <c r="H102" s="34">
        <f t="shared" si="5"/>
        <v>0</v>
      </c>
      <c r="I102" s="32">
        <v>0</v>
      </c>
      <c r="J102" s="27"/>
    </row>
    <row r="103" spans="1:10" ht="46.8" hidden="1" outlineLevel="5" x14ac:dyDescent="0.3">
      <c r="A103" s="30" t="s">
        <v>24</v>
      </c>
      <c r="B103" s="31" t="s">
        <v>6</v>
      </c>
      <c r="C103" s="31" t="s">
        <v>91</v>
      </c>
      <c r="D103" s="31" t="s">
        <v>111</v>
      </c>
      <c r="E103" s="31" t="s">
        <v>25</v>
      </c>
      <c r="F103" s="34">
        <f t="shared" si="4"/>
        <v>0</v>
      </c>
      <c r="G103" s="34">
        <v>0</v>
      </c>
      <c r="H103" s="34">
        <f t="shared" si="5"/>
        <v>0</v>
      </c>
      <c r="I103" s="32">
        <v>0</v>
      </c>
      <c r="J103" s="27"/>
    </row>
    <row r="104" spans="1:10" ht="31.2" hidden="1" outlineLevel="4" x14ac:dyDescent="0.3">
      <c r="A104" s="30" t="s">
        <v>112</v>
      </c>
      <c r="B104" s="31" t="s">
        <v>6</v>
      </c>
      <c r="C104" s="31" t="s">
        <v>91</v>
      </c>
      <c r="D104" s="31" t="s">
        <v>113</v>
      </c>
      <c r="E104" s="31" t="s">
        <v>9</v>
      </c>
      <c r="F104" s="34">
        <f t="shared" si="4"/>
        <v>0</v>
      </c>
      <c r="G104" s="34">
        <v>0</v>
      </c>
      <c r="H104" s="34">
        <f t="shared" si="5"/>
        <v>0</v>
      </c>
      <c r="I104" s="32">
        <v>0</v>
      </c>
      <c r="J104" s="27"/>
    </row>
    <row r="105" spans="1:10" ht="46.8" hidden="1" outlineLevel="5" x14ac:dyDescent="0.3">
      <c r="A105" s="30" t="s">
        <v>24</v>
      </c>
      <c r="B105" s="31" t="s">
        <v>6</v>
      </c>
      <c r="C105" s="31" t="s">
        <v>91</v>
      </c>
      <c r="D105" s="31" t="s">
        <v>113</v>
      </c>
      <c r="E105" s="31" t="s">
        <v>25</v>
      </c>
      <c r="F105" s="34">
        <f t="shared" si="4"/>
        <v>0</v>
      </c>
      <c r="G105" s="34">
        <v>0</v>
      </c>
      <c r="H105" s="34">
        <f t="shared" si="5"/>
        <v>0</v>
      </c>
      <c r="I105" s="32">
        <v>0</v>
      </c>
      <c r="J105" s="27"/>
    </row>
    <row r="106" spans="1:10" ht="31.2" outlineLevel="1" collapsed="1" x14ac:dyDescent="0.3">
      <c r="A106" s="35" t="s">
        <v>120</v>
      </c>
      <c r="B106" s="36" t="s">
        <v>6</v>
      </c>
      <c r="C106" s="36" t="s">
        <v>121</v>
      </c>
      <c r="D106" s="36" t="s">
        <v>8</v>
      </c>
      <c r="E106" s="36" t="s">
        <v>9</v>
      </c>
      <c r="F106" s="37">
        <f t="shared" si="4"/>
        <v>1779.8227999999999</v>
      </c>
      <c r="G106" s="78">
        <f t="shared" ref="G106:I108" si="6">G107</f>
        <v>1779822.7999999998</v>
      </c>
      <c r="H106" s="83">
        <f t="shared" si="6"/>
        <v>1795.1286499999999</v>
      </c>
      <c r="I106" s="32">
        <f t="shared" si="6"/>
        <v>1795128.65</v>
      </c>
      <c r="J106" s="27"/>
    </row>
    <row r="107" spans="1:10" outlineLevel="2" x14ac:dyDescent="0.3">
      <c r="A107" s="30" t="s">
        <v>122</v>
      </c>
      <c r="B107" s="31" t="s">
        <v>6</v>
      </c>
      <c r="C107" s="31" t="s">
        <v>123</v>
      </c>
      <c r="D107" s="31" t="s">
        <v>8</v>
      </c>
      <c r="E107" s="31" t="s">
        <v>9</v>
      </c>
      <c r="F107" s="34">
        <f t="shared" si="4"/>
        <v>1779.8227999999999</v>
      </c>
      <c r="G107" s="66">
        <f t="shared" si="6"/>
        <v>1779822.7999999998</v>
      </c>
      <c r="H107" s="80">
        <f t="shared" si="6"/>
        <v>1795.1286499999999</v>
      </c>
      <c r="I107" s="32">
        <f t="shared" si="6"/>
        <v>1795128.65</v>
      </c>
      <c r="J107" s="27"/>
    </row>
    <row r="108" spans="1:10" ht="78" outlineLevel="3" x14ac:dyDescent="0.3">
      <c r="A108" s="30" t="s">
        <v>124</v>
      </c>
      <c r="B108" s="31" t="s">
        <v>6</v>
      </c>
      <c r="C108" s="31" t="s">
        <v>123</v>
      </c>
      <c r="D108" s="31" t="s">
        <v>125</v>
      </c>
      <c r="E108" s="31" t="s">
        <v>9</v>
      </c>
      <c r="F108" s="34">
        <f t="shared" si="4"/>
        <v>1779.8227999999999</v>
      </c>
      <c r="G108" s="66">
        <f t="shared" si="6"/>
        <v>1779822.7999999998</v>
      </c>
      <c r="H108" s="80">
        <f t="shared" si="6"/>
        <v>1795.1286499999999</v>
      </c>
      <c r="I108" s="32">
        <f t="shared" si="6"/>
        <v>1795128.65</v>
      </c>
      <c r="J108" s="27"/>
    </row>
    <row r="109" spans="1:10" outlineLevel="4" x14ac:dyDescent="0.3">
      <c r="A109" s="30" t="s">
        <v>126</v>
      </c>
      <c r="B109" s="31" t="s">
        <v>6</v>
      </c>
      <c r="C109" s="31" t="s">
        <v>123</v>
      </c>
      <c r="D109" s="31" t="s">
        <v>127</v>
      </c>
      <c r="E109" s="31" t="s">
        <v>9</v>
      </c>
      <c r="F109" s="34">
        <f t="shared" si="4"/>
        <v>1779.8227999999999</v>
      </c>
      <c r="G109" s="66">
        <f>G110+G111</f>
        <v>1779822.7999999998</v>
      </c>
      <c r="H109" s="80">
        <f>H110+H111</f>
        <v>1795.1286499999999</v>
      </c>
      <c r="I109" s="32">
        <f>I110+I111</f>
        <v>1795128.65</v>
      </c>
      <c r="J109" s="27"/>
    </row>
    <row r="110" spans="1:10" ht="109.2" outlineLevel="5" x14ac:dyDescent="0.3">
      <c r="A110" s="30" t="s">
        <v>18</v>
      </c>
      <c r="B110" s="31" t="s">
        <v>6</v>
      </c>
      <c r="C110" s="31" t="s">
        <v>123</v>
      </c>
      <c r="D110" s="31" t="s">
        <v>127</v>
      </c>
      <c r="E110" s="31" t="s">
        <v>19</v>
      </c>
      <c r="F110" s="34">
        <f t="shared" si="4"/>
        <v>1174.7221999999999</v>
      </c>
      <c r="G110" s="66">
        <v>1174722.2</v>
      </c>
      <c r="H110" s="80">
        <f t="shared" si="5"/>
        <v>1174.7221999999999</v>
      </c>
      <c r="I110" s="32">
        <v>1174722.2</v>
      </c>
      <c r="J110" s="27"/>
    </row>
    <row r="111" spans="1:10" ht="46.8" outlineLevel="5" x14ac:dyDescent="0.3">
      <c r="A111" s="30" t="s">
        <v>24</v>
      </c>
      <c r="B111" s="31" t="s">
        <v>6</v>
      </c>
      <c r="C111" s="31" t="s">
        <v>123</v>
      </c>
      <c r="D111" s="31" t="s">
        <v>127</v>
      </c>
      <c r="E111" s="31" t="s">
        <v>25</v>
      </c>
      <c r="F111" s="34">
        <f t="shared" si="4"/>
        <v>605.10059999999999</v>
      </c>
      <c r="G111" s="66">
        <v>605100.6</v>
      </c>
      <c r="H111" s="80">
        <f>I111/1000</f>
        <v>620.40644999999995</v>
      </c>
      <c r="I111" s="32">
        <v>620406.44999999995</v>
      </c>
      <c r="J111" s="27"/>
    </row>
    <row r="112" spans="1:10" outlineLevel="1" x14ac:dyDescent="0.3">
      <c r="A112" s="35"/>
      <c r="B112" s="36" t="s">
        <v>6</v>
      </c>
      <c r="C112" s="36" t="s">
        <v>129</v>
      </c>
      <c r="D112" s="36" t="s">
        <v>8</v>
      </c>
      <c r="E112" s="36" t="s">
        <v>9</v>
      </c>
      <c r="F112" s="37">
        <f t="shared" si="4"/>
        <v>42.408000000000001</v>
      </c>
      <c r="G112" s="78">
        <f>G113</f>
        <v>42408</v>
      </c>
      <c r="H112" s="37">
        <f t="shared" si="5"/>
        <v>42.408000000000001</v>
      </c>
      <c r="I112" s="32">
        <f>I113</f>
        <v>42408</v>
      </c>
      <c r="J112" s="27"/>
    </row>
    <row r="113" spans="1:10" outlineLevel="2" x14ac:dyDescent="0.3">
      <c r="A113" s="30" t="s">
        <v>130</v>
      </c>
      <c r="B113" s="31" t="s">
        <v>6</v>
      </c>
      <c r="C113" s="31" t="s">
        <v>131</v>
      </c>
      <c r="D113" s="31" t="s">
        <v>8</v>
      </c>
      <c r="E113" s="31" t="s">
        <v>9</v>
      </c>
      <c r="F113" s="34">
        <f t="shared" si="4"/>
        <v>42.408000000000001</v>
      </c>
      <c r="G113" s="66">
        <f>G114</f>
        <v>42408</v>
      </c>
      <c r="H113" s="34">
        <f t="shared" si="5"/>
        <v>42.408000000000001</v>
      </c>
      <c r="I113" s="32">
        <f>I114</f>
        <v>42408</v>
      </c>
      <c r="J113" s="27"/>
    </row>
    <row r="114" spans="1:10" ht="124.8" outlineLevel="3" x14ac:dyDescent="0.3">
      <c r="A114" s="30" t="s">
        <v>14</v>
      </c>
      <c r="B114" s="31" t="s">
        <v>6</v>
      </c>
      <c r="C114" s="31" t="s">
        <v>131</v>
      </c>
      <c r="D114" s="31" t="s">
        <v>15</v>
      </c>
      <c r="E114" s="31" t="s">
        <v>9</v>
      </c>
      <c r="F114" s="34">
        <f t="shared" si="4"/>
        <v>42.408000000000001</v>
      </c>
      <c r="G114" s="66">
        <f>G115</f>
        <v>42408</v>
      </c>
      <c r="H114" s="34">
        <f t="shared" si="5"/>
        <v>42.408000000000001</v>
      </c>
      <c r="I114" s="32">
        <f>I115</f>
        <v>42408</v>
      </c>
      <c r="J114" s="27"/>
    </row>
    <row r="115" spans="1:10" ht="31.2" outlineLevel="4" x14ac:dyDescent="0.3">
      <c r="A115" s="30" t="s">
        <v>132</v>
      </c>
      <c r="B115" s="31" t="s">
        <v>6</v>
      </c>
      <c r="C115" s="31" t="s">
        <v>131</v>
      </c>
      <c r="D115" s="31" t="s">
        <v>133</v>
      </c>
      <c r="E115" s="31" t="s">
        <v>9</v>
      </c>
      <c r="F115" s="34">
        <f t="shared" si="4"/>
        <v>42.408000000000001</v>
      </c>
      <c r="G115" s="34">
        <f>G116</f>
        <v>42408</v>
      </c>
      <c r="H115" s="34">
        <f t="shared" si="5"/>
        <v>42.408000000000001</v>
      </c>
      <c r="I115" s="32">
        <f>I116</f>
        <v>42408</v>
      </c>
      <c r="J115" s="27"/>
    </row>
    <row r="116" spans="1:10" ht="31.2" outlineLevel="5" x14ac:dyDescent="0.3">
      <c r="A116" s="30" t="s">
        <v>134</v>
      </c>
      <c r="B116" s="31" t="s">
        <v>6</v>
      </c>
      <c r="C116" s="31" t="s">
        <v>131</v>
      </c>
      <c r="D116" s="31" t="s">
        <v>133</v>
      </c>
      <c r="E116" s="31" t="s">
        <v>135</v>
      </c>
      <c r="F116" s="34">
        <f t="shared" si="4"/>
        <v>42.408000000000001</v>
      </c>
      <c r="G116" s="34">
        <v>42408</v>
      </c>
      <c r="H116" s="34">
        <f t="shared" si="5"/>
        <v>42.408000000000001</v>
      </c>
      <c r="I116" s="32">
        <f>G116</f>
        <v>42408</v>
      </c>
      <c r="J116" s="27"/>
    </row>
    <row r="117" spans="1:10" ht="31.2" outlineLevel="1" x14ac:dyDescent="0.3">
      <c r="A117" s="35" t="s">
        <v>136</v>
      </c>
      <c r="B117" s="36" t="s">
        <v>6</v>
      </c>
      <c r="C117" s="36" t="s">
        <v>137</v>
      </c>
      <c r="D117" s="36" t="s">
        <v>8</v>
      </c>
      <c r="E117" s="36" t="s">
        <v>9</v>
      </c>
      <c r="F117" s="37">
        <f t="shared" si="4"/>
        <v>10</v>
      </c>
      <c r="G117" s="37">
        <f>G118</f>
        <v>10000</v>
      </c>
      <c r="H117" s="37">
        <f t="shared" si="5"/>
        <v>10</v>
      </c>
      <c r="I117" s="32">
        <f>I118</f>
        <v>10000</v>
      </c>
      <c r="J117" s="27"/>
    </row>
    <row r="118" spans="1:10" outlineLevel="2" x14ac:dyDescent="0.3">
      <c r="A118" s="30" t="s">
        <v>138</v>
      </c>
      <c r="B118" s="31" t="s">
        <v>6</v>
      </c>
      <c r="C118" s="31" t="s">
        <v>139</v>
      </c>
      <c r="D118" s="31" t="s">
        <v>8</v>
      </c>
      <c r="E118" s="31" t="s">
        <v>9</v>
      </c>
      <c r="F118" s="34">
        <f t="shared" si="4"/>
        <v>10</v>
      </c>
      <c r="G118" s="34">
        <f>G119</f>
        <v>10000</v>
      </c>
      <c r="H118" s="34">
        <f t="shared" si="5"/>
        <v>10</v>
      </c>
      <c r="I118" s="32">
        <f>I119</f>
        <v>10000</v>
      </c>
      <c r="J118" s="27"/>
    </row>
    <row r="119" spans="1:10" ht="62.4" outlineLevel="3" x14ac:dyDescent="0.3">
      <c r="A119" s="30" t="s">
        <v>140</v>
      </c>
      <c r="B119" s="31" t="s">
        <v>6</v>
      </c>
      <c r="C119" s="31" t="s">
        <v>139</v>
      </c>
      <c r="D119" s="31" t="s">
        <v>141</v>
      </c>
      <c r="E119" s="31" t="s">
        <v>9</v>
      </c>
      <c r="F119" s="34">
        <f t="shared" si="4"/>
        <v>10</v>
      </c>
      <c r="G119" s="34">
        <f>G120</f>
        <v>10000</v>
      </c>
      <c r="H119" s="34">
        <f t="shared" si="5"/>
        <v>10</v>
      </c>
      <c r="I119" s="32">
        <f>I120</f>
        <v>10000</v>
      </c>
      <c r="J119" s="27"/>
    </row>
    <row r="120" spans="1:10" ht="31.2" outlineLevel="4" x14ac:dyDescent="0.3">
      <c r="A120" s="30" t="s">
        <v>142</v>
      </c>
      <c r="B120" s="31" t="s">
        <v>6</v>
      </c>
      <c r="C120" s="31" t="s">
        <v>139</v>
      </c>
      <c r="D120" s="31" t="s">
        <v>143</v>
      </c>
      <c r="E120" s="31" t="s">
        <v>9</v>
      </c>
      <c r="F120" s="34">
        <f t="shared" si="4"/>
        <v>10</v>
      </c>
      <c r="G120" s="34">
        <f>G121</f>
        <v>10000</v>
      </c>
      <c r="H120" s="34">
        <f t="shared" si="5"/>
        <v>10</v>
      </c>
      <c r="I120" s="32">
        <f>I121</f>
        <v>10000</v>
      </c>
      <c r="J120" s="27"/>
    </row>
    <row r="121" spans="1:10" ht="31.2" outlineLevel="5" x14ac:dyDescent="0.3">
      <c r="A121" s="39" t="s">
        <v>134</v>
      </c>
      <c r="B121" s="40" t="s">
        <v>6</v>
      </c>
      <c r="C121" s="40" t="s">
        <v>139</v>
      </c>
      <c r="D121" s="40" t="s">
        <v>143</v>
      </c>
      <c r="E121" s="40">
        <v>200</v>
      </c>
      <c r="F121" s="34">
        <f t="shared" si="4"/>
        <v>10</v>
      </c>
      <c r="G121" s="34">
        <v>10000</v>
      </c>
      <c r="H121" s="34">
        <f t="shared" si="5"/>
        <v>10</v>
      </c>
      <c r="I121" s="32">
        <v>10000</v>
      </c>
      <c r="J121" s="27"/>
    </row>
    <row r="122" spans="1:10" ht="21" customHeight="1" x14ac:dyDescent="0.3">
      <c r="A122" s="105" t="s">
        <v>144</v>
      </c>
      <c r="B122" s="106"/>
      <c r="C122" s="106"/>
      <c r="D122" s="106"/>
      <c r="E122" s="106"/>
      <c r="F122" s="38">
        <f>G122/1000-0.1</f>
        <v>9085.5829799999992</v>
      </c>
      <c r="G122" s="79">
        <f>G10</f>
        <v>9085682.9800000004</v>
      </c>
      <c r="H122" s="37">
        <f>H10</f>
        <v>9386.3682499999995</v>
      </c>
      <c r="I122" s="33">
        <f>I10</f>
        <v>9386468.25</v>
      </c>
      <c r="J122" s="27"/>
    </row>
    <row r="123" spans="1:10" ht="12.75" customHeight="1" x14ac:dyDescent="0.3">
      <c r="A123" s="27"/>
      <c r="B123" s="27"/>
      <c r="C123" s="27"/>
      <c r="D123" s="27"/>
      <c r="E123" s="27"/>
      <c r="F123" s="27"/>
      <c r="G123" s="27"/>
      <c r="H123" s="27"/>
      <c r="I123" s="27"/>
      <c r="J123" s="27"/>
    </row>
    <row r="124" spans="1:10" ht="25.65" customHeight="1" x14ac:dyDescent="0.3">
      <c r="A124" s="107"/>
      <c r="B124" s="108"/>
      <c r="C124" s="108"/>
      <c r="D124" s="108"/>
      <c r="E124" s="108"/>
      <c r="F124" s="108"/>
      <c r="G124" s="108"/>
      <c r="H124" s="108"/>
      <c r="I124" s="108"/>
      <c r="J124" s="27"/>
    </row>
  </sheetData>
  <mergeCells count="9">
    <mergeCell ref="A7:H7"/>
    <mergeCell ref="A8:I8"/>
    <mergeCell ref="A122:E122"/>
    <mergeCell ref="A124:I124"/>
    <mergeCell ref="E1:G1"/>
    <mergeCell ref="E2:G2"/>
    <mergeCell ref="E3:G3"/>
    <mergeCell ref="E4:G4"/>
    <mergeCell ref="A6:H6"/>
  </mergeCells>
  <pageMargins left="0.78749999999999998" right="0.59027779999999996" top="0.59027779999999996" bottom="0.59027779999999996" header="0.39374999999999999" footer="0.51180550000000002"/>
  <pageSetup paperSize="9" scale="73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309E8D8-9FAA-4764-AF15-42FF8C73EFC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Приложение6</vt:lpstr>
      <vt:lpstr>Приложение11</vt:lpstr>
      <vt:lpstr>Приложение11!Заголовки_для_печати</vt:lpstr>
      <vt:lpstr>Приложение6!Заголовки_для_печати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Пользователь</cp:lastModifiedBy>
  <cp:lastPrinted>2022-12-19T09:29:02Z</cp:lastPrinted>
  <dcterms:created xsi:type="dcterms:W3CDTF">2020-02-04T06:06:40Z</dcterms:created>
  <dcterms:modified xsi:type="dcterms:W3CDTF">2022-12-19T09:30:33Z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29.03.2017 15_21_48)(5).xlsx</vt:lpwstr>
  </property>
  <property fmtid="{D5CDD505-2E9C-101B-9397-08002B2CF9AE}" pid="3" name="Название отчета">
    <vt:lpwstr>Вариант (новый от 29.03.2017 15_21_48)(5).xlsx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