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ДУМЫ\2022\3-18 от 19.12.2022\"/>
    </mc:Choice>
  </mc:AlternateContent>
  <bookViews>
    <workbookView xWindow="-120" yWindow="-120" windowWidth="15480" windowHeight="11640"/>
  </bookViews>
  <sheets>
    <sheet name="Приложение 5" sheetId="2" r:id="rId1"/>
    <sheet name="Приложение 10" sheetId="3" r:id="rId2"/>
  </sheets>
  <externalReferences>
    <externalReference r:id="rId3"/>
  </externalReferences>
  <definedNames>
    <definedName name="_xlnm._FilterDatabase" localSheetId="1" hidden="1">'Приложение 10'!$A$10:$K$93</definedName>
    <definedName name="_xlnm.Print_Titles" localSheetId="1">'Приложение 10'!$11:$11</definedName>
    <definedName name="_xlnm.Print_Titles" localSheetId="0">'Приложение 5'!$10:$10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8" i="2" l="1"/>
  <c r="E77" i="2"/>
  <c r="E67" i="2"/>
  <c r="E66" i="2"/>
  <c r="E59" i="2"/>
  <c r="E55" i="2"/>
  <c r="E51" i="2"/>
  <c r="E45" i="2"/>
  <c r="E33" i="2"/>
  <c r="E21" i="2"/>
  <c r="E17" i="2"/>
  <c r="E16" i="2"/>
  <c r="E20" i="2"/>
  <c r="E14" i="2"/>
  <c r="E49" i="2" l="1"/>
  <c r="E24" i="2" l="1"/>
  <c r="D24" i="2" s="1"/>
  <c r="D25" i="2"/>
  <c r="E35" i="2"/>
  <c r="E36" i="2"/>
  <c r="E73" i="2"/>
  <c r="E41" i="2"/>
  <c r="E29" i="2"/>
  <c r="D59" i="2"/>
  <c r="E57" i="2"/>
  <c r="D41" i="2" l="1"/>
  <c r="E48" i="2"/>
  <c r="E31" i="2" l="1"/>
  <c r="D67" i="2" l="1"/>
  <c r="E42" i="2"/>
  <c r="E40" i="2" s="1"/>
  <c r="E39" i="2" s="1"/>
  <c r="E53" i="2"/>
  <c r="D68" i="2"/>
  <c r="E70" i="2"/>
  <c r="E65" i="2" l="1"/>
  <c r="D65" i="2" s="1"/>
  <c r="D80" i="2"/>
  <c r="E18" i="2"/>
  <c r="D78" i="2"/>
  <c r="E27" i="2" l="1"/>
  <c r="E23" i="2"/>
  <c r="E47" i="2"/>
  <c r="D47" i="2" s="1"/>
  <c r="D48" i="2"/>
  <c r="D49" i="2" s="1"/>
  <c r="E75" i="2" l="1"/>
  <c r="E79" i="2" l="1"/>
  <c r="D79" i="2" s="1"/>
  <c r="E22" i="2"/>
  <c r="D22" i="2" s="1"/>
  <c r="D23" i="2"/>
  <c r="D70" i="3"/>
  <c r="D68" i="3"/>
  <c r="E34" i="2" l="1"/>
  <c r="E69" i="2" l="1"/>
  <c r="B69" i="2"/>
  <c r="D70" i="2"/>
  <c r="D69" i="2" l="1"/>
  <c r="G34" i="3" l="1"/>
  <c r="E61" i="3" l="1"/>
  <c r="E60" i="3" s="1"/>
  <c r="G61" i="3"/>
  <c r="G60" i="3" s="1"/>
  <c r="G44" i="3"/>
  <c r="G36" i="3"/>
  <c r="G35" i="3" s="1"/>
  <c r="E35" i="3"/>
  <c r="E36" i="3"/>
  <c r="E69" i="3"/>
  <c r="D69" i="3" s="1"/>
  <c r="E67" i="3"/>
  <c r="D67" i="3" s="1"/>
  <c r="F66" i="3"/>
  <c r="F67" i="3"/>
  <c r="F68" i="3"/>
  <c r="F69" i="3"/>
  <c r="F70" i="3"/>
  <c r="D66" i="3" l="1"/>
  <c r="E66" i="3"/>
  <c r="G33" i="3" l="1"/>
  <c r="E33" i="3"/>
  <c r="G18" i="3" l="1"/>
  <c r="E18" i="3"/>
  <c r="E17" i="3"/>
  <c r="G17" i="3"/>
  <c r="G49" i="3"/>
  <c r="G48" i="3" s="1"/>
  <c r="E49" i="3"/>
  <c r="E48" i="3" s="1"/>
  <c r="G20" i="3"/>
  <c r="E20" i="3"/>
  <c r="G14" i="3"/>
  <c r="F14" i="3" s="1"/>
  <c r="E14" i="3"/>
  <c r="E13" i="3" s="1"/>
  <c r="G65" i="3"/>
  <c r="G64" i="3" s="1"/>
  <c r="G63" i="3" s="1"/>
  <c r="E65" i="3"/>
  <c r="G58" i="3"/>
  <c r="E58" i="3"/>
  <c r="G59" i="3"/>
  <c r="E59" i="3"/>
  <c r="G51" i="3"/>
  <c r="G50" i="3" s="1"/>
  <c r="E51" i="3"/>
  <c r="E50" i="3" s="1"/>
  <c r="G47" i="3"/>
  <c r="G46" i="3" s="1"/>
  <c r="E47" i="3"/>
  <c r="E46" i="3" s="1"/>
  <c r="E45" i="3"/>
  <c r="E44" i="3" s="1"/>
  <c r="G43" i="3"/>
  <c r="G42" i="3" s="1"/>
  <c r="E43" i="3"/>
  <c r="E42" i="3" s="1"/>
  <c r="G40" i="3"/>
  <c r="G39" i="3" s="1"/>
  <c r="G38" i="3" s="1"/>
  <c r="E40" i="3"/>
  <c r="E39" i="3" s="1"/>
  <c r="E38" i="3" s="1"/>
  <c r="G32" i="3"/>
  <c r="E32" i="3"/>
  <c r="G31" i="3"/>
  <c r="E31" i="3"/>
  <c r="E29" i="3"/>
  <c r="E28" i="3" s="1"/>
  <c r="G29" i="3"/>
  <c r="G28" i="3" s="1"/>
  <c r="G27" i="3"/>
  <c r="G26" i="3" s="1"/>
  <c r="E27" i="3"/>
  <c r="E26" i="3" s="1"/>
  <c r="E21" i="3"/>
  <c r="D21" i="3" s="1"/>
  <c r="G23" i="3"/>
  <c r="G22" i="3" s="1"/>
  <c r="E23" i="3"/>
  <c r="E22" i="3" s="1"/>
  <c r="G21" i="3"/>
  <c r="F21" i="3" s="1"/>
  <c r="G16" i="3"/>
  <c r="E16" i="3"/>
  <c r="F18" i="3"/>
  <c r="D18" i="3"/>
  <c r="F17" i="3"/>
  <c r="D17" i="3"/>
  <c r="D14" i="3"/>
  <c r="E64" i="3" l="1"/>
  <c r="E63" i="3" s="1"/>
  <c r="G57" i="3"/>
  <c r="G56" i="3" s="1"/>
  <c r="G15" i="3"/>
  <c r="G30" i="3"/>
  <c r="E57" i="3"/>
  <c r="E56" i="3" s="1"/>
  <c r="G41" i="3"/>
  <c r="E15" i="3"/>
  <c r="E19" i="2"/>
  <c r="E30" i="3"/>
  <c r="E19" i="3"/>
  <c r="G19" i="3"/>
  <c r="E41" i="3"/>
  <c r="G13" i="3"/>
  <c r="E52" i="2"/>
  <c r="E64" i="2"/>
  <c r="D64" i="2" s="1"/>
  <c r="G12" i="3" l="1"/>
  <c r="G91" i="3" s="1"/>
  <c r="F91" i="3" s="1"/>
  <c r="E12" i="3"/>
  <c r="E91" i="3" s="1"/>
  <c r="D91" i="3" s="1"/>
  <c r="D93" i="2"/>
  <c r="D94" i="2"/>
  <c r="D95" i="2"/>
  <c r="D96" i="2"/>
  <c r="D97" i="2"/>
  <c r="D98" i="2"/>
  <c r="D100" i="2"/>
  <c r="E99" i="2"/>
  <c r="D99" i="2" s="1"/>
  <c r="E88" i="2"/>
  <c r="D88" i="2" s="1"/>
  <c r="D89" i="2"/>
  <c r="E106" i="2"/>
  <c r="D107" i="2"/>
  <c r="D110" i="2"/>
  <c r="E109" i="2"/>
  <c r="D109" i="2" s="1"/>
  <c r="E108" i="2" l="1"/>
  <c r="D108" i="2" s="1"/>
  <c r="E87" i="2"/>
  <c r="D87" i="2" s="1"/>
  <c r="D106" i="2"/>
  <c r="D57" i="2" l="1"/>
  <c r="D16" i="2"/>
  <c r="D21" i="2"/>
  <c r="D61" i="2"/>
  <c r="D63" i="2"/>
  <c r="D73" i="2"/>
  <c r="D77" i="2"/>
  <c r="D82" i="2"/>
  <c r="D84" i="2"/>
  <c r="D86" i="2"/>
  <c r="E13" i="2" l="1"/>
  <c r="E15" i="2"/>
  <c r="E26" i="2"/>
  <c r="D26" i="2" s="1"/>
  <c r="E28" i="2"/>
  <c r="D28" i="2" s="1"/>
  <c r="E30" i="2"/>
  <c r="D30" i="2" s="1"/>
  <c r="E32" i="2"/>
  <c r="D32" i="2" s="1"/>
  <c r="D34" i="2"/>
  <c r="E37" i="2"/>
  <c r="D37" i="2" s="1"/>
  <c r="D40" i="2"/>
  <c r="E44" i="2"/>
  <c r="D44" i="2" s="1"/>
  <c r="E50" i="2"/>
  <c r="E54" i="2"/>
  <c r="D54" i="2" s="1"/>
  <c r="E56" i="2"/>
  <c r="E58" i="2"/>
  <c r="D58" i="2" s="1"/>
  <c r="E60" i="2"/>
  <c r="D60" i="2" s="1"/>
  <c r="E62" i="2"/>
  <c r="E72" i="2"/>
  <c r="D72" i="2" s="1"/>
  <c r="D75" i="2"/>
  <c r="E81" i="2"/>
  <c r="D81" i="2" s="1"/>
  <c r="E83" i="2"/>
  <c r="D83" i="2" s="1"/>
  <c r="E85" i="2"/>
  <c r="D85" i="2" s="1"/>
  <c r="E91" i="2"/>
  <c r="E104" i="2"/>
  <c r="D56" i="2"/>
  <c r="D92" i="2"/>
  <c r="F13" i="3"/>
  <c r="F15" i="3"/>
  <c r="F16" i="3"/>
  <c r="F19" i="3"/>
  <c r="F20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12" i="3"/>
  <c r="D13" i="3"/>
  <c r="D15" i="3"/>
  <c r="D16" i="3"/>
  <c r="D19" i="3"/>
  <c r="D20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12" i="3"/>
  <c r="D14" i="2"/>
  <c r="D17" i="2"/>
  <c r="D18" i="2"/>
  <c r="D20" i="2"/>
  <c r="D27" i="2"/>
  <c r="D29" i="2"/>
  <c r="D31" i="2"/>
  <c r="D33" i="2"/>
  <c r="D35" i="2"/>
  <c r="D36" i="2"/>
  <c r="D38" i="2"/>
  <c r="D42" i="2"/>
  <c r="D45" i="2"/>
  <c r="D51" i="2"/>
  <c r="D52" i="2"/>
  <c r="D53" i="2"/>
  <c r="D55" i="2"/>
  <c r="D66" i="2"/>
  <c r="D102" i="2"/>
  <c r="D103" i="2"/>
  <c r="D105" i="2"/>
  <c r="E12" i="2" l="1"/>
  <c r="E71" i="2"/>
  <c r="D71" i="2" s="1"/>
  <c r="E46" i="2"/>
  <c r="D13" i="2"/>
  <c r="D62" i="2"/>
  <c r="D104" i="2"/>
  <c r="E101" i="2"/>
  <c r="D101" i="2" s="1"/>
  <c r="D91" i="2"/>
  <c r="E90" i="2"/>
  <c r="D50" i="2"/>
  <c r="D39" i="2"/>
  <c r="E74" i="2"/>
  <c r="D74" i="2" s="1"/>
  <c r="D15" i="2"/>
  <c r="D19" i="2"/>
  <c r="E43" i="2"/>
  <c r="D43" i="2" s="1"/>
  <c r="E111" i="2" l="1"/>
  <c r="D111" i="2" s="1"/>
  <c r="D12" i="2"/>
  <c r="D46" i="2"/>
  <c r="D90" i="2"/>
</calcChain>
</file>

<file path=xl/sharedStrings.xml><?xml version="1.0" encoding="utf-8"?>
<sst xmlns="http://schemas.openxmlformats.org/spreadsheetml/2006/main" count="534" uniqueCount="136">
  <si>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</si>
  <si>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</si>
  <si>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</si>
  <si>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</si>
  <si>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</si>
  <si>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</si>
  <si>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</si>
  <si>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</si>
  <si>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</si>
  <si>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</si>
  <si>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</si>
  <si>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</si>
  <si>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</si>
  <si>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</si>
  <si>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</si>
  <si>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</si>
  <si>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</si>
  <si>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</si>
  <si>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</si>
  <si>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</si>
  <si>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</si>
  <si>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</si>
  <si>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</si>
  <si>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</si>
  <si>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Подготовка и повышение квалификации лиц, замещающих муниципальные должности, и муниципальных служащих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</si>
  <si>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</si>
  <si>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</si>
  <si>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</si>
  <si>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</si>
  <si>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</si>
  <si>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</si>
  <si>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</si>
  <si>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</si>
  <si>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</si>
  <si>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</si>
  <si>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</si>
  <si>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</si>
  <si>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</si>
  <si>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</si>
  <si>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</si>
  <si>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</si>
  <si>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</si>
  <si>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</si>
  <si>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</si>
  <si>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</si>
  <si>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</si>
  <si>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</si>
  <si>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</si>
  <si>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</si>
  <si>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</si>
  <si>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</si>
  <si>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</si>
  <si>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</si>
  <si>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</si>
  <si>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</si>
  <si>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</si>
  <si>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</si>
  <si>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</si>
  <si>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</si>
  <si>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</si>
  <si>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</si>
  <si>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</si>
  <si>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</si>
  <si>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 xml:space="preserve">    Ремонт автомобильных дорог местного значения с твердым покрытием в границах городских населенных пунктах</t>
  </si>
  <si>
    <t>1100015550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</si>
  <si>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</si>
  <si>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</si>
  <si>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</si>
  <si>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</si>
  <si>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>120F255550</t>
  </si>
  <si>
    <t xml:space="preserve">    Расходы на благоустройство территории пгт Нижнеивкино за счет областной субсидии</t>
  </si>
  <si>
    <t>120S255550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</si>
  <si>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</si>
  <si>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</si>
  <si>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</si>
  <si>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</si>
  <si>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</si>
  <si>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</si>
  <si>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</si>
  <si>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</si>
  <si>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</si>
  <si>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</si>
  <si>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</si>
  <si>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</si>
  <si>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</si>
  <si>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</si>
  <si>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</si>
  <si>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</si>
  <si>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</si>
  <si>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</si>
  <si>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</si>
  <si>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</si>
  <si>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11000S5550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</si>
  <si>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2020-2024 годы"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</si>
  <si>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</si>
  <si>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2020-2024годы»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</si>
  <si>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</si>
  <si>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</si>
  <si>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</si>
  <si>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1200255550</t>
  </si>
  <si>
    <t xml:space="preserve">Расходы на благоустройство территории пгт Нижнеивкино 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</si>
  <si>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</si>
  <si>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</si>
  <si>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Инвестиционные программы и проекты развития  формирования современной городской среды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</si>
  <si>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2022 год </t>
  </si>
  <si>
    <t>Сумма всего (тыс.руб.)       на 2022</t>
  </si>
  <si>
    <t>Сумма всего (руб.)       на 2022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</si>
  <si>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2023-2024 года</t>
  </si>
  <si>
    <t xml:space="preserve">Сумма всего (тыс. руб.) на 2023 </t>
  </si>
  <si>
    <t>Сумма всего (тыс. руб.) на 2024</t>
  </si>
  <si>
    <t>Ремонт автомобильных дорог местного значения с твердым покрытием в границах городских населенных пунктах</t>
  </si>
  <si>
    <t xml:space="preserve">            Закупка товаров, работ и услуг для обеспечения государственных (муниципальных) нужд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</si>
  <si>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</si>
  <si>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Муниципальная програма "Развитие транспортной системы муниципального образования Нижнеивкинское городское поселение" на 2017-2027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</si>
  <si>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</si>
  <si>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2020-2024 годы</t>
  </si>
  <si>
    <t>Приложение № 5</t>
  </si>
  <si>
    <t>Приложение №10</t>
  </si>
  <si>
    <t>11000S5175</t>
  </si>
  <si>
    <t>080001403А</t>
  </si>
  <si>
    <t xml:space="preserve">        Проведение выборов и референдумов</t>
  </si>
  <si>
    <t xml:space="preserve">          Иные бюджетные ассигнования</t>
  </si>
  <si>
    <t>от 17.03.2022 №51/260</t>
  </si>
  <si>
    <t xml:space="preserve">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</si>
  <si>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Обеспечение отопительного сезона</t>
  </si>
  <si>
    <t xml:space="preserve">        Расходы за счёт средств на выполнение расходных обязательств муниципальных образований </t>
  </si>
  <si>
    <t xml:space="preserve">   Софинансирование расходов на реализацию инвестиционных программ и проектов развития общественной инфраструктуры муниципальных образований</t>
  </si>
  <si>
    <t xml:space="preserve">   Иные бюджетные ассигнования</t>
  </si>
  <si>
    <t>Иные межбюджетные трансферты из областного бюджета</t>
  </si>
  <si>
    <t>070001742Г</t>
  </si>
  <si>
    <t>Иные бюджетные ассигнования</t>
  </si>
  <si>
    <t>0700017000</t>
  </si>
  <si>
    <t>0100001050</t>
  </si>
  <si>
    <t>0100016050</t>
  </si>
  <si>
    <t>010001403А</t>
  </si>
  <si>
    <r>
      <t>от 19.12.2022 №</t>
    </r>
    <r>
      <rPr>
        <sz val="12"/>
        <rFont val="Times New Roman"/>
        <family val="1"/>
        <charset val="204"/>
      </rPr>
      <t xml:space="preserve"> 3/24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</si>
</sst>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9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0" fontId="8" fillId="0" borderId="2" xfId="6" applyNumberFormat="1" applyFont="1" applyFill="1" applyProtection="1">
      <alignment vertical="top" wrapText="1"/>
    </xf>
    <xf numFmtId="0" fontId="9" fillId="0" borderId="0" xfId="0" applyFont="1" applyAlignment="1">
      <alignment wrapText="1"/>
    </xf>
    <xf numFmtId="4" fontId="8" fillId="0" borderId="2" xfId="8" applyNumberFormat="1" applyFont="1" applyFill="1" applyAlignment="1" applyProtection="1">
      <alignment horizontal="center" vertical="top" shrinkToFit="1"/>
    </xf>
    <xf numFmtId="4" fontId="7" fillId="0" borderId="5" xfId="11" applyNumberFormat="1" applyFont="1" applyFill="1" applyBorder="1" applyAlignment="1" applyProtection="1">
      <alignment horizontal="center" vertical="top" shrinkToFit="1"/>
    </xf>
    <xf numFmtId="0" fontId="8" fillId="0" borderId="2" xfId="28" applyNumberFormat="1" applyFont="1" applyProtection="1">
      <alignment vertical="top" wrapText="1"/>
    </xf>
    <xf numFmtId="166" fontId="7" fillId="6" borderId="5" xfId="20" applyNumberFormat="1" applyFont="1" applyFill="1" applyBorder="1" applyAlignment="1">
      <alignment horizontal="center" vertical="top" shrinkToFit="1"/>
    </xf>
    <xf numFmtId="166" fontId="8" fillId="6" borderId="5" xfId="20" applyNumberFormat="1" applyFont="1" applyFill="1" applyBorder="1" applyAlignment="1">
      <alignment horizontal="center" vertical="top" shrinkToFi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  <xf numFmtId="165" fontId="18" fillId="0" borderId="0" xfId="25" applyNumberFormat="1" applyFont="1" applyFill="1"/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5;&#1086;&#1083;&#1100;&#1079;&#1086;&#1074;&#1072;&#1090;&#1077;&#1083;&#1100;\Desktop\&#1073;&#1083;&#1072;&#1085;&#1082;&#1080;\&#1055;&#1088;&#1086;&#1077;&#1082;&#1090;%20&#1073;&#1102;&#1076;&#1078;&#1077;&#1090;&#1072;%2015.11.21\&#1055;&#1088;&#1086;&#1077;&#1082;&#1090;%20&#1088;&#1077;&#1096;&#1077;&#1085;&#1080;&#1103;\&#1050;&#1086;&#1087;&#1080;&#1103;%20&#1055;&#1088;&#1080;&#1083;&#1086;&#1078;&#1077;&#1085;&#1080;&#1077;%209%20&#1080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9"/>
      <sheetName val="Приложение14"/>
    </sheetNames>
    <sheetDataSet>
      <sheetData sheetId="0">
        <row r="13">
          <cell r="G13">
            <v>715012.04</v>
          </cell>
        </row>
        <row r="19">
          <cell r="G19">
            <v>1702627.62</v>
          </cell>
        </row>
        <row r="20">
          <cell r="G20">
            <v>546681.39</v>
          </cell>
        </row>
        <row r="21">
          <cell r="G21">
            <v>73462</v>
          </cell>
        </row>
        <row r="32">
          <cell r="G32">
            <v>1439388.73</v>
          </cell>
        </row>
        <row r="33">
          <cell r="G33">
            <v>168000</v>
          </cell>
        </row>
        <row r="35">
          <cell r="G35">
            <v>10000</v>
          </cell>
        </row>
        <row r="39">
          <cell r="G39">
            <v>5000</v>
          </cell>
        </row>
        <row r="53">
          <cell r="G53">
            <v>17600</v>
          </cell>
        </row>
        <row r="71">
          <cell r="G71">
            <v>590000</v>
          </cell>
        </row>
        <row r="84">
          <cell r="G84">
            <v>309936</v>
          </cell>
        </row>
        <row r="86">
          <cell r="G86">
            <v>167500</v>
          </cell>
        </row>
        <row r="92">
          <cell r="G92">
            <v>425390</v>
          </cell>
        </row>
        <row r="94">
          <cell r="G94">
            <v>16000</v>
          </cell>
        </row>
        <row r="96">
          <cell r="G96">
            <v>260000</v>
          </cell>
        </row>
        <row r="127">
          <cell r="G127">
            <v>1174722.2</v>
          </cell>
        </row>
        <row r="128">
          <cell r="G128">
            <v>686897.32</v>
          </cell>
        </row>
        <row r="133">
          <cell r="G133">
            <v>42408</v>
          </cell>
        </row>
      </sheetData>
      <sheetData sheetId="1">
        <row r="13">
          <cell r="F13">
            <v>715.01214000000004</v>
          </cell>
          <cell r="G13">
            <v>715012.14</v>
          </cell>
          <cell r="I13">
            <v>715012.14</v>
          </cell>
        </row>
        <row r="19">
          <cell r="G19">
            <v>1760294.58</v>
          </cell>
          <cell r="I19">
            <v>1760294.58</v>
          </cell>
        </row>
        <row r="20">
          <cell r="F20">
            <v>485.52629999999999</v>
          </cell>
          <cell r="G20">
            <v>485526.3</v>
          </cell>
          <cell r="H20">
            <v>493.82804999999996</v>
          </cell>
          <cell r="I20">
            <v>493828.05</v>
          </cell>
        </row>
        <row r="21">
          <cell r="F21">
            <v>72.924999999999997</v>
          </cell>
          <cell r="G21">
            <v>72925</v>
          </cell>
          <cell r="H21">
            <v>72.288000000000011</v>
          </cell>
          <cell r="I21">
            <v>72388</v>
          </cell>
        </row>
        <row r="29">
          <cell r="G29">
            <v>1511058.16</v>
          </cell>
          <cell r="I29">
            <v>1502182.83</v>
          </cell>
        </row>
        <row r="30">
          <cell r="G30">
            <v>170000</v>
          </cell>
          <cell r="I30">
            <v>250000</v>
          </cell>
        </row>
        <row r="32">
          <cell r="G32">
            <v>10000</v>
          </cell>
          <cell r="I32">
            <v>10000</v>
          </cell>
        </row>
        <row r="36">
          <cell r="G36">
            <v>1000</v>
          </cell>
          <cell r="I36">
            <v>1000</v>
          </cell>
        </row>
        <row r="46">
          <cell r="G46">
            <v>271948.74</v>
          </cell>
          <cell r="I46">
            <v>281423.39</v>
          </cell>
        </row>
        <row r="47">
          <cell r="G47">
            <v>3651.26</v>
          </cell>
          <cell r="I47">
            <v>3676.61</v>
          </cell>
        </row>
        <row r="52">
          <cell r="G52">
            <v>23200</v>
          </cell>
          <cell r="I52">
            <v>18200</v>
          </cell>
        </row>
        <row r="67">
          <cell r="G67">
            <v>710000</v>
          </cell>
          <cell r="I67">
            <v>760000</v>
          </cell>
        </row>
        <row r="79">
          <cell r="G79">
            <v>309936</v>
          </cell>
          <cell r="I79">
            <v>309936</v>
          </cell>
        </row>
        <row r="81">
          <cell r="G81">
            <v>0</v>
          </cell>
        </row>
        <row r="87">
          <cell r="G87">
            <v>525390</v>
          </cell>
          <cell r="I87">
            <v>615390</v>
          </cell>
        </row>
        <row r="89">
          <cell r="G89">
            <v>16000</v>
          </cell>
          <cell r="I89">
            <v>16000</v>
          </cell>
        </row>
        <row r="91">
          <cell r="G91">
            <v>260000</v>
          </cell>
          <cell r="I91">
            <v>260000</v>
          </cell>
        </row>
        <row r="110">
          <cell r="G110">
            <v>1174722.2</v>
          </cell>
          <cell r="I110">
            <v>1174722.2</v>
          </cell>
        </row>
        <row r="111">
          <cell r="G111">
            <v>605100.6</v>
          </cell>
          <cell r="I111">
            <v>620406.44999999995</v>
          </cell>
        </row>
        <row r="116">
          <cell r="G116">
            <v>42408</v>
          </cell>
          <cell r="I116">
            <v>42408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showGridLines="0" tabSelected="1" zoomScaleSheetLayoutView="100" workbookViewId="0">
      <selection activeCell="E1" sqref="E1:E1048576"/>
    </sheetView>
  </sheetViews>
  <sheetFormatPr defaultColWidth="9.109375" defaultRowHeight="15.6" outlineLevelRow="2" x14ac:dyDescent="0.3"/>
  <cols>
    <col min="1" max="1" width="65.5546875" style="11" customWidth="1"/>
    <col min="2" max="2" width="13.109375" style="7" customWidth="1"/>
    <col min="3" max="3" width="8.77734375" style="7" customWidth="1"/>
    <col min="4" max="4" width="16" style="7" customWidth="1"/>
    <col min="5" max="5" width="14.109375" style="7" hidden="1" customWidth="1"/>
    <col min="6" max="6" width="9.109375" style="1" customWidth="1"/>
    <col min="7" max="16384" width="9.109375" style="1"/>
  </cols>
  <sheetData>
    <row r="1" spans="1:6" x14ac:dyDescent="0.3">
      <c r="A1" s="12"/>
      <c r="B1" s="13" t="s">
        <v>116</v>
      </c>
      <c r="C1" s="14"/>
      <c r="D1" s="14"/>
    </row>
    <row r="2" spans="1:6" x14ac:dyDescent="0.3">
      <c r="A2" s="12"/>
      <c r="B2" s="13" t="s">
        <v>88</v>
      </c>
      <c r="C2" s="14"/>
      <c r="D2" s="14"/>
    </row>
    <row r="3" spans="1:6" x14ac:dyDescent="0.3">
      <c r="A3" s="12"/>
      <c r="B3" s="13" t="s">
        <v>89</v>
      </c>
      <c r="C3" s="14"/>
      <c r="D3" s="14"/>
    </row>
    <row r="4" spans="1:6" x14ac:dyDescent="0.3">
      <c r="A4" s="12"/>
      <c r="B4" s="13" t="s">
        <v>135</v>
      </c>
      <c r="C4" s="95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76" t="s">
        <v>90</v>
      </c>
      <c r="B6" s="76"/>
      <c r="C6" s="76"/>
      <c r="D6" s="76"/>
      <c r="E6" s="76"/>
    </row>
    <row r="7" spans="1:6" ht="15.75" customHeight="1" x14ac:dyDescent="0.3">
      <c r="A7" s="77" t="s">
        <v>104</v>
      </c>
      <c r="B7" s="77"/>
      <c r="C7" s="77"/>
      <c r="D7" s="77"/>
      <c r="E7" s="77"/>
    </row>
    <row r="8" spans="1:6" ht="33.6" customHeight="1" x14ac:dyDescent="0.3">
      <c r="A8" s="77"/>
      <c r="B8" s="77"/>
      <c r="C8" s="77"/>
      <c r="D8" s="77"/>
      <c r="E8" s="77"/>
    </row>
    <row r="9" spans="1:6" ht="4.2" customHeight="1" x14ac:dyDescent="0.3">
      <c r="A9" s="86"/>
      <c r="B9" s="87"/>
      <c r="C9" s="87"/>
      <c r="D9" s="87"/>
      <c r="E9" s="87"/>
      <c r="F9" s="2"/>
    </row>
    <row r="10" spans="1:6" ht="42.75" customHeight="1" x14ac:dyDescent="0.3">
      <c r="A10" s="78" t="s">
        <v>91</v>
      </c>
      <c r="B10" s="80" t="s">
        <v>0</v>
      </c>
      <c r="C10" s="82" t="s">
        <v>1</v>
      </c>
      <c r="D10" s="84" t="s">
        <v>105</v>
      </c>
      <c r="E10" s="84" t="s">
        <v>106</v>
      </c>
      <c r="F10" s="2"/>
    </row>
    <row r="11" spans="1:6" ht="14.4" x14ac:dyDescent="0.3">
      <c r="A11" s="79"/>
      <c r="B11" s="81"/>
      <c r="C11" s="83"/>
      <c r="D11" s="85"/>
      <c r="E11" s="85"/>
      <c r="F11" s="2"/>
    </row>
    <row r="12" spans="1:6" ht="78" x14ac:dyDescent="0.3">
      <c r="A12" s="18" t="s">
        <v>115</v>
      </c>
      <c r="B12" s="20" t="s">
        <v>3</v>
      </c>
      <c r="C12" s="20" t="s">
        <v>2</v>
      </c>
      <c r="D12" s="21">
        <f>E12/1000</f>
        <v>4909.49125</v>
      </c>
      <c r="E12" s="47">
        <f>E13+E15+E19+E26+E28+E30+E32+E34+E37+E22+E24</f>
        <v>4909491.25</v>
      </c>
      <c r="F12" s="2"/>
    </row>
    <row r="13" spans="1:6" outlineLevel="1" x14ac:dyDescent="0.3">
      <c r="A13" s="16" t="s">
        <v>4</v>
      </c>
      <c r="B13" s="17" t="s">
        <v>5</v>
      </c>
      <c r="C13" s="17" t="s">
        <v>2</v>
      </c>
      <c r="D13" s="19">
        <f>E13/1000</f>
        <v>760.0625500000001</v>
      </c>
      <c r="E13" s="45">
        <f>E14</f>
        <v>760062.55</v>
      </c>
      <c r="F13" s="2"/>
    </row>
    <row r="14" spans="1:6" ht="62.4" outlineLevel="2" x14ac:dyDescent="0.3">
      <c r="A14" s="9" t="s">
        <v>6</v>
      </c>
      <c r="B14" s="5" t="s">
        <v>5</v>
      </c>
      <c r="C14" s="5" t="s">
        <v>7</v>
      </c>
      <c r="D14" s="19">
        <f t="shared" ref="D14:D66" si="0">E14/1000</f>
        <v>760.0625500000001</v>
      </c>
      <c r="E14" s="46">
        <f>'[1]Приложение 9'!$G$13-20832+72260-6377.49</f>
        <v>760062.55</v>
      </c>
      <c r="F14" s="2"/>
    </row>
    <row r="15" spans="1:6" outlineLevel="1" x14ac:dyDescent="0.3">
      <c r="A15" s="9" t="s">
        <v>8</v>
      </c>
      <c r="B15" s="5" t="s">
        <v>9</v>
      </c>
      <c r="C15" s="5" t="s">
        <v>2</v>
      </c>
      <c r="D15" s="19">
        <f>E15/1000</f>
        <v>2426.2088000000003</v>
      </c>
      <c r="E15" s="46">
        <f>E16+E17+E18</f>
        <v>2426208.8000000003</v>
      </c>
      <c r="F15" s="2"/>
    </row>
    <row r="16" spans="1:6" ht="62.4" outlineLevel="2" x14ac:dyDescent="0.3">
      <c r="A16" s="9" t="s">
        <v>6</v>
      </c>
      <c r="B16" s="5" t="s">
        <v>9</v>
      </c>
      <c r="C16" s="5" t="s">
        <v>7</v>
      </c>
      <c r="D16" s="19">
        <f>E16/1000</f>
        <v>1884.4206200000001</v>
      </c>
      <c r="E16" s="46">
        <f>'[1]Приложение 9'!$G$19+43380+138413</f>
        <v>1884420.62</v>
      </c>
      <c r="F16" s="2"/>
    </row>
    <row r="17" spans="1:6" ht="31.2" outlineLevel="2" x14ac:dyDescent="0.3">
      <c r="A17" s="9" t="s">
        <v>10</v>
      </c>
      <c r="B17" s="5" t="s">
        <v>9</v>
      </c>
      <c r="C17" s="5" t="s">
        <v>11</v>
      </c>
      <c r="D17" s="19">
        <f t="shared" si="0"/>
        <v>468.32617999999997</v>
      </c>
      <c r="E17" s="46">
        <f>'[1]Приложение 9'!$G$20-100200+50000+45000+30000+5000-107355.21-800</f>
        <v>468326.18</v>
      </c>
      <c r="F17" s="2"/>
    </row>
    <row r="18" spans="1:6" outlineLevel="2" x14ac:dyDescent="0.3">
      <c r="A18" s="9" t="s">
        <v>12</v>
      </c>
      <c r="B18" s="5" t="s">
        <v>9</v>
      </c>
      <c r="C18" s="5" t="s">
        <v>13</v>
      </c>
      <c r="D18" s="19">
        <f t="shared" si="0"/>
        <v>73.462000000000003</v>
      </c>
      <c r="E18" s="46">
        <f>'[1]Приложение 9'!$G$21</f>
        <v>73462</v>
      </c>
      <c r="F18" s="2"/>
    </row>
    <row r="19" spans="1:6" ht="31.2" outlineLevel="1" x14ac:dyDescent="0.3">
      <c r="A19" s="9" t="s">
        <v>14</v>
      </c>
      <c r="B19" s="5" t="s">
        <v>15</v>
      </c>
      <c r="C19" s="5" t="s">
        <v>2</v>
      </c>
      <c r="D19" s="19">
        <f>E19/1000</f>
        <v>1241.3548999999998</v>
      </c>
      <c r="E19" s="46">
        <f>E20+E21</f>
        <v>1241354.8999999999</v>
      </c>
      <c r="F19" s="2"/>
    </row>
    <row r="20" spans="1:6" ht="62.4" outlineLevel="2" x14ac:dyDescent="0.3">
      <c r="A20" s="9" t="s">
        <v>6</v>
      </c>
      <c r="B20" s="5" t="s">
        <v>15</v>
      </c>
      <c r="C20" s="5" t="s">
        <v>7</v>
      </c>
      <c r="D20" s="19">
        <f t="shared" si="0"/>
        <v>1055.3548999999998</v>
      </c>
      <c r="E20" s="46">
        <f>'[1]Приложение 9'!$G$32-207432.07-176601.76</f>
        <v>1055354.8999999999</v>
      </c>
      <c r="F20" s="2"/>
    </row>
    <row r="21" spans="1:6" ht="31.2" outlineLevel="2" x14ac:dyDescent="0.3">
      <c r="A21" s="9" t="s">
        <v>10</v>
      </c>
      <c r="B21" s="5" t="s">
        <v>15</v>
      </c>
      <c r="C21" s="5" t="s">
        <v>11</v>
      </c>
      <c r="D21" s="19">
        <f>E21/1000</f>
        <v>186</v>
      </c>
      <c r="E21" s="46">
        <f>'[1]Приложение 9'!$G$33+15000+13000-10000</f>
        <v>186000</v>
      </c>
      <c r="F21" s="2"/>
    </row>
    <row r="22" spans="1:6" outlineLevel="2" x14ac:dyDescent="0.3">
      <c r="A22" s="71" t="s">
        <v>120</v>
      </c>
      <c r="B22" s="44" t="s">
        <v>132</v>
      </c>
      <c r="C22" s="5" t="s">
        <v>2</v>
      </c>
      <c r="D22" s="19">
        <f t="shared" ref="D22:D25" si="1">E22/1000</f>
        <v>70.421000000000006</v>
      </c>
      <c r="E22" s="46">
        <f>E23</f>
        <v>70421</v>
      </c>
      <c r="F22" s="2"/>
    </row>
    <row r="23" spans="1:6" outlineLevel="2" x14ac:dyDescent="0.3">
      <c r="A23" s="71" t="s">
        <v>121</v>
      </c>
      <c r="B23" s="44" t="s">
        <v>132</v>
      </c>
      <c r="C23" s="5">
        <v>800</v>
      </c>
      <c r="D23" s="19">
        <f t="shared" si="1"/>
        <v>70.421000000000006</v>
      </c>
      <c r="E23" s="46">
        <f>100200-29779</f>
        <v>70421</v>
      </c>
      <c r="F23" s="2"/>
    </row>
    <row r="24" spans="1:6" ht="31.2" outlineLevel="2" x14ac:dyDescent="0.3">
      <c r="A24" s="9" t="s">
        <v>125</v>
      </c>
      <c r="B24" s="44" t="s">
        <v>134</v>
      </c>
      <c r="C24" s="5" t="s">
        <v>2</v>
      </c>
      <c r="D24" s="19">
        <f t="shared" si="1"/>
        <v>75.3</v>
      </c>
      <c r="E24" s="46">
        <f>E25</f>
        <v>75300</v>
      </c>
      <c r="F24" s="2"/>
    </row>
    <row r="25" spans="1:6" ht="62.4" outlineLevel="2" x14ac:dyDescent="0.3">
      <c r="A25" s="9" t="s">
        <v>6</v>
      </c>
      <c r="B25" s="44" t="s">
        <v>134</v>
      </c>
      <c r="C25" s="5" t="s">
        <v>7</v>
      </c>
      <c r="D25" s="19">
        <f t="shared" si="1"/>
        <v>75.3</v>
      </c>
      <c r="E25" s="46">
        <v>75300</v>
      </c>
      <c r="F25" s="2"/>
    </row>
    <row r="26" spans="1:6" outlineLevel="1" x14ac:dyDescent="0.3">
      <c r="A26" s="9" t="s">
        <v>16</v>
      </c>
      <c r="B26" s="5" t="s">
        <v>17</v>
      </c>
      <c r="C26" s="5" t="s">
        <v>2</v>
      </c>
      <c r="D26" s="19">
        <f>E26/1000</f>
        <v>9.6720000000000006</v>
      </c>
      <c r="E26" s="46">
        <f>E27</f>
        <v>9672</v>
      </c>
      <c r="F26" s="2"/>
    </row>
    <row r="27" spans="1:6" outlineLevel="2" x14ac:dyDescent="0.3">
      <c r="A27" s="9" t="s">
        <v>12</v>
      </c>
      <c r="B27" s="5" t="s">
        <v>17</v>
      </c>
      <c r="C27" s="5" t="s">
        <v>13</v>
      </c>
      <c r="D27" s="19">
        <f t="shared" si="0"/>
        <v>9.6720000000000006</v>
      </c>
      <c r="E27" s="46">
        <f>'[1]Приложение 9'!$G$35-328</f>
        <v>9672</v>
      </c>
      <c r="F27" s="2"/>
    </row>
    <row r="28" spans="1:6" outlineLevel="1" x14ac:dyDescent="0.3">
      <c r="A28" s="9" t="s">
        <v>18</v>
      </c>
      <c r="B28" s="5" t="s">
        <v>19</v>
      </c>
      <c r="C28" s="5" t="s">
        <v>2</v>
      </c>
      <c r="D28" s="19">
        <f>E28/1000</f>
        <v>0</v>
      </c>
      <c r="E28" s="46">
        <f>E29</f>
        <v>0</v>
      </c>
      <c r="F28" s="2"/>
    </row>
    <row r="29" spans="1:6" outlineLevel="2" x14ac:dyDescent="0.3">
      <c r="A29" s="9" t="s">
        <v>12</v>
      </c>
      <c r="B29" s="5" t="s">
        <v>19</v>
      </c>
      <c r="C29" s="5" t="s">
        <v>13</v>
      </c>
      <c r="D29" s="19">
        <f t="shared" si="0"/>
        <v>0</v>
      </c>
      <c r="E29" s="46">
        <f>10000-10000</f>
        <v>0</v>
      </c>
      <c r="F29" s="2"/>
    </row>
    <row r="30" spans="1:6" outlineLevel="1" x14ac:dyDescent="0.3">
      <c r="A30" s="9" t="s">
        <v>20</v>
      </c>
      <c r="B30" s="5" t="s">
        <v>21</v>
      </c>
      <c r="C30" s="5" t="s">
        <v>2</v>
      </c>
      <c r="D30" s="19">
        <f>E30/1000</f>
        <v>42.972000000000001</v>
      </c>
      <c r="E30" s="46">
        <f>E31</f>
        <v>42972</v>
      </c>
      <c r="F30" s="2"/>
    </row>
    <row r="31" spans="1:6" outlineLevel="2" x14ac:dyDescent="0.3">
      <c r="A31" s="9" t="s">
        <v>22</v>
      </c>
      <c r="B31" s="5" t="s">
        <v>21</v>
      </c>
      <c r="C31" s="5" t="s">
        <v>23</v>
      </c>
      <c r="D31" s="19">
        <f t="shared" si="0"/>
        <v>42.972000000000001</v>
      </c>
      <c r="E31" s="46">
        <f>'[1]Приложение 9'!$G$133+564</f>
        <v>42972</v>
      </c>
      <c r="F31" s="2"/>
    </row>
    <row r="32" spans="1:6" ht="31.2" outlineLevel="1" x14ac:dyDescent="0.3">
      <c r="A32" s="9" t="s">
        <v>24</v>
      </c>
      <c r="B32" s="44" t="s">
        <v>133</v>
      </c>
      <c r="C32" s="5" t="s">
        <v>2</v>
      </c>
      <c r="D32" s="19">
        <f>E32/1000</f>
        <v>1</v>
      </c>
      <c r="E32" s="46">
        <f>E33</f>
        <v>1000</v>
      </c>
      <c r="F32" s="2"/>
    </row>
    <row r="33" spans="1:6" ht="31.2" outlineLevel="2" x14ac:dyDescent="0.3">
      <c r="A33" s="9" t="s">
        <v>10</v>
      </c>
      <c r="B33" s="44" t="s">
        <v>133</v>
      </c>
      <c r="C33" s="5" t="s">
        <v>11</v>
      </c>
      <c r="D33" s="19">
        <f t="shared" si="0"/>
        <v>1</v>
      </c>
      <c r="E33" s="46">
        <f>1000</f>
        <v>1000</v>
      </c>
      <c r="F33" s="2"/>
    </row>
    <row r="34" spans="1:6" ht="48.6" customHeight="1" outlineLevel="1" x14ac:dyDescent="0.3">
      <c r="A34" s="9" t="s">
        <v>123</v>
      </c>
      <c r="B34" s="5" t="s">
        <v>25</v>
      </c>
      <c r="C34" s="5" t="s">
        <v>2</v>
      </c>
      <c r="D34" s="19">
        <f>E34/1000</f>
        <v>282.5</v>
      </c>
      <c r="E34" s="46">
        <f>E35+E36</f>
        <v>282500</v>
      </c>
      <c r="F34" s="2"/>
    </row>
    <row r="35" spans="1:6" ht="62.4" outlineLevel="2" x14ac:dyDescent="0.3">
      <c r="A35" s="9" t="s">
        <v>6</v>
      </c>
      <c r="B35" s="5" t="s">
        <v>25</v>
      </c>
      <c r="C35" s="5" t="s">
        <v>7</v>
      </c>
      <c r="D35" s="19">
        <f t="shared" si="0"/>
        <v>278.78534999999999</v>
      </c>
      <c r="E35" s="46">
        <f>263260.49+2000+15800-2275.14</f>
        <v>278785.34999999998</v>
      </c>
      <c r="F35" s="2"/>
    </row>
    <row r="36" spans="1:6" ht="31.2" outlineLevel="2" x14ac:dyDescent="0.3">
      <c r="A36" s="9" t="s">
        <v>10</v>
      </c>
      <c r="B36" s="5" t="s">
        <v>25</v>
      </c>
      <c r="C36" s="5" t="s">
        <v>11</v>
      </c>
      <c r="D36" s="19">
        <f t="shared" si="0"/>
        <v>3.7146500000000002</v>
      </c>
      <c r="E36" s="46">
        <f>3439.51-2000+2275.14</f>
        <v>3714.65</v>
      </c>
      <c r="F36" s="2"/>
    </row>
    <row r="37" spans="1:6" hidden="1" outlineLevel="1" x14ac:dyDescent="0.3">
      <c r="A37" s="9" t="s">
        <v>26</v>
      </c>
      <c r="B37" s="5" t="s">
        <v>27</v>
      </c>
      <c r="C37" s="5" t="s">
        <v>2</v>
      </c>
      <c r="D37" s="19">
        <f t="shared" si="0"/>
        <v>0</v>
      </c>
      <c r="E37" s="46">
        <f>E38</f>
        <v>0</v>
      </c>
      <c r="F37" s="2"/>
    </row>
    <row r="38" spans="1:6" hidden="1" outlineLevel="2" x14ac:dyDescent="0.3">
      <c r="A38" s="9" t="s">
        <v>12</v>
      </c>
      <c r="B38" s="5" t="s">
        <v>27</v>
      </c>
      <c r="C38" s="5" t="s">
        <v>13</v>
      </c>
      <c r="D38" s="19">
        <f t="shared" si="0"/>
        <v>0</v>
      </c>
      <c r="E38" s="46">
        <v>0</v>
      </c>
      <c r="F38" s="2"/>
    </row>
    <row r="39" spans="1:6" ht="46.8" collapsed="1" x14ac:dyDescent="0.3">
      <c r="A39" s="22" t="s">
        <v>28</v>
      </c>
      <c r="B39" s="23" t="s">
        <v>29</v>
      </c>
      <c r="C39" s="23" t="s">
        <v>2</v>
      </c>
      <c r="D39" s="21">
        <f>E39/1000</f>
        <v>95.257999999999996</v>
      </c>
      <c r="E39" s="46">
        <f>E40</f>
        <v>95258</v>
      </c>
      <c r="F39" s="2"/>
    </row>
    <row r="40" spans="1:6" ht="31.2" outlineLevel="1" x14ac:dyDescent="0.3">
      <c r="A40" s="9" t="s">
        <v>30</v>
      </c>
      <c r="B40" s="5" t="s">
        <v>31</v>
      </c>
      <c r="C40" s="5" t="s">
        <v>2</v>
      </c>
      <c r="D40" s="19">
        <f>E40/1000</f>
        <v>95.257999999999996</v>
      </c>
      <c r="E40" s="46">
        <f>E41+E42</f>
        <v>95258</v>
      </c>
      <c r="F40" s="2"/>
    </row>
    <row r="41" spans="1:6" ht="31.2" outlineLevel="1" x14ac:dyDescent="0.3">
      <c r="A41" s="9" t="s">
        <v>10</v>
      </c>
      <c r="B41" s="5">
        <v>200001050</v>
      </c>
      <c r="C41" s="5">
        <v>200</v>
      </c>
      <c r="D41" s="19">
        <f>E41/1000</f>
        <v>39</v>
      </c>
      <c r="E41" s="46">
        <f>40000-1000</f>
        <v>39000</v>
      </c>
      <c r="F41" s="2"/>
    </row>
    <row r="42" spans="1:6" outlineLevel="2" x14ac:dyDescent="0.3">
      <c r="A42" s="9" t="s">
        <v>12</v>
      </c>
      <c r="B42" s="5" t="s">
        <v>31</v>
      </c>
      <c r="C42" s="5" t="s">
        <v>13</v>
      </c>
      <c r="D42" s="19">
        <f t="shared" si="0"/>
        <v>56.258000000000003</v>
      </c>
      <c r="E42" s="46">
        <f>'[1]Приложение 9'!$G$39+51258+47000-47000</f>
        <v>56258</v>
      </c>
      <c r="F42" s="2"/>
    </row>
    <row r="43" spans="1:6" ht="47.4" customHeight="1" x14ac:dyDescent="0.3">
      <c r="A43" s="22" t="s">
        <v>32</v>
      </c>
      <c r="B43" s="23" t="s">
        <v>33</v>
      </c>
      <c r="C43" s="23" t="s">
        <v>2</v>
      </c>
      <c r="D43" s="21">
        <f t="shared" si="0"/>
        <v>17.600000000000001</v>
      </c>
      <c r="E43" s="46">
        <f>E44</f>
        <v>17600</v>
      </c>
      <c r="F43" s="2"/>
    </row>
    <row r="44" spans="1:6" ht="31.2" outlineLevel="1" x14ac:dyDescent="0.3">
      <c r="A44" s="9" t="s">
        <v>34</v>
      </c>
      <c r="B44" s="5" t="s">
        <v>35</v>
      </c>
      <c r="C44" s="5" t="s">
        <v>2</v>
      </c>
      <c r="D44" s="19">
        <f>E44/1000</f>
        <v>17.600000000000001</v>
      </c>
      <c r="E44" s="46">
        <f>E45</f>
        <v>17600</v>
      </c>
      <c r="F44" s="2"/>
    </row>
    <row r="45" spans="1:6" ht="31.2" outlineLevel="2" x14ac:dyDescent="0.3">
      <c r="A45" s="9" t="s">
        <v>10</v>
      </c>
      <c r="B45" s="5" t="s">
        <v>35</v>
      </c>
      <c r="C45" s="5" t="s">
        <v>11</v>
      </c>
      <c r="D45" s="19">
        <f t="shared" si="0"/>
        <v>17.600000000000001</v>
      </c>
      <c r="E45" s="46">
        <f>'[1]Приложение 9'!$G$53+21400-21400</f>
        <v>17600</v>
      </c>
      <c r="F45" s="2"/>
    </row>
    <row r="46" spans="1:6" ht="46.8" x14ac:dyDescent="0.3">
      <c r="A46" s="22" t="s">
        <v>36</v>
      </c>
      <c r="B46" s="23" t="s">
        <v>37</v>
      </c>
      <c r="C46" s="23" t="s">
        <v>2</v>
      </c>
      <c r="D46" s="72">
        <f>E46/1000</f>
        <v>3773.9785000000002</v>
      </c>
      <c r="E46" s="46">
        <f>E50+E52+E54+E56+E58+E60+E62+E47</f>
        <v>3773978.5</v>
      </c>
      <c r="F46" s="2"/>
    </row>
    <row r="47" spans="1:6" outlineLevel="2" x14ac:dyDescent="0.3">
      <c r="A47" s="9" t="s">
        <v>128</v>
      </c>
      <c r="B47" s="44" t="s">
        <v>131</v>
      </c>
      <c r="C47" s="5" t="s">
        <v>2</v>
      </c>
      <c r="D47" s="21">
        <f>E47/1000</f>
        <v>2835.4</v>
      </c>
      <c r="E47" s="46">
        <f>E48</f>
        <v>2835400</v>
      </c>
      <c r="F47" s="2"/>
    </row>
    <row r="48" spans="1:6" outlineLevel="2" x14ac:dyDescent="0.3">
      <c r="A48" s="9" t="s">
        <v>124</v>
      </c>
      <c r="B48" s="5" t="s">
        <v>129</v>
      </c>
      <c r="C48" s="44" t="s">
        <v>2</v>
      </c>
      <c r="D48" s="19">
        <f t="shared" ref="D48" si="2">E48/1000</f>
        <v>2835.4</v>
      </c>
      <c r="E48" s="46">
        <f>E49</f>
        <v>2835400</v>
      </c>
      <c r="F48" s="2"/>
    </row>
    <row r="49" spans="1:6" outlineLevel="2" x14ac:dyDescent="0.3">
      <c r="A49" s="9" t="s">
        <v>130</v>
      </c>
      <c r="B49" s="5" t="s">
        <v>129</v>
      </c>
      <c r="C49" s="5">
        <v>800</v>
      </c>
      <c r="D49" s="19">
        <f>D48</f>
        <v>2835.4</v>
      </c>
      <c r="E49" s="46">
        <f>3386900-551500</f>
        <v>2835400</v>
      </c>
      <c r="F49" s="2"/>
    </row>
    <row r="50" spans="1:6" outlineLevel="1" x14ac:dyDescent="0.3">
      <c r="A50" s="9" t="s">
        <v>38</v>
      </c>
      <c r="B50" s="5" t="s">
        <v>39</v>
      </c>
      <c r="C50" s="5" t="s">
        <v>2</v>
      </c>
      <c r="D50" s="19">
        <f t="shared" si="0"/>
        <v>244.85026000000002</v>
      </c>
      <c r="E50" s="46">
        <f>E51</f>
        <v>244850.26</v>
      </c>
      <c r="F50" s="2"/>
    </row>
    <row r="51" spans="1:6" ht="31.2" outlineLevel="2" x14ac:dyDescent="0.3">
      <c r="A51" s="9" t="s">
        <v>10</v>
      </c>
      <c r="B51" s="5" t="s">
        <v>39</v>
      </c>
      <c r="C51" s="5" t="s">
        <v>11</v>
      </c>
      <c r="D51" s="19">
        <f t="shared" si="0"/>
        <v>244.85026000000002</v>
      </c>
      <c r="E51" s="46">
        <f>'[1]Приложение 9'!$G$84-65085.74</f>
        <v>244850.26</v>
      </c>
      <c r="F51" s="2"/>
    </row>
    <row r="52" spans="1:6" outlineLevel="1" x14ac:dyDescent="0.3">
      <c r="A52" s="9" t="s">
        <v>40</v>
      </c>
      <c r="B52" s="5" t="s">
        <v>41</v>
      </c>
      <c r="C52" s="5" t="s">
        <v>2</v>
      </c>
      <c r="D52" s="19">
        <f t="shared" si="0"/>
        <v>67.07635999999998</v>
      </c>
      <c r="E52" s="46">
        <f>E53</f>
        <v>67076.359999999986</v>
      </c>
      <c r="F52" s="2"/>
    </row>
    <row r="53" spans="1:6" ht="31.2" outlineLevel="2" x14ac:dyDescent="0.3">
      <c r="A53" s="9" t="s">
        <v>10</v>
      </c>
      <c r="B53" s="5" t="s">
        <v>41</v>
      </c>
      <c r="C53" s="5" t="s">
        <v>11</v>
      </c>
      <c r="D53" s="19">
        <f t="shared" si="0"/>
        <v>67.07635999999998</v>
      </c>
      <c r="E53" s="46">
        <f>'[1]Приложение 9'!$G$86-423.64-100000</f>
        <v>67076.359999999986</v>
      </c>
      <c r="F53" s="2"/>
    </row>
    <row r="54" spans="1:6" outlineLevel="1" x14ac:dyDescent="0.3">
      <c r="A54" s="9" t="s">
        <v>42</v>
      </c>
      <c r="B54" s="5" t="s">
        <v>43</v>
      </c>
      <c r="C54" s="5" t="s">
        <v>2</v>
      </c>
      <c r="D54" s="19">
        <f t="shared" si="0"/>
        <v>395.99</v>
      </c>
      <c r="E54" s="46">
        <f>E55</f>
        <v>395990</v>
      </c>
      <c r="F54" s="2"/>
    </row>
    <row r="55" spans="1:6" ht="31.2" outlineLevel="2" x14ac:dyDescent="0.3">
      <c r="A55" s="9" t="s">
        <v>10</v>
      </c>
      <c r="B55" s="5" t="s">
        <v>43</v>
      </c>
      <c r="C55" s="5" t="s">
        <v>11</v>
      </c>
      <c r="D55" s="19">
        <f t="shared" si="0"/>
        <v>395.99</v>
      </c>
      <c r="E55" s="46">
        <f>'[1]Приложение 9'!$G$92-29400</f>
        <v>395990</v>
      </c>
      <c r="F55" s="2"/>
    </row>
    <row r="56" spans="1:6" outlineLevel="1" x14ac:dyDescent="0.3">
      <c r="A56" s="9" t="s">
        <v>44</v>
      </c>
      <c r="B56" s="5" t="s">
        <v>45</v>
      </c>
      <c r="C56" s="5" t="s">
        <v>2</v>
      </c>
      <c r="D56" s="19">
        <f>D57</f>
        <v>0</v>
      </c>
      <c r="E56" s="46">
        <f>E57</f>
        <v>0</v>
      </c>
      <c r="F56" s="2"/>
    </row>
    <row r="57" spans="1:6" ht="31.2" outlineLevel="2" x14ac:dyDescent="0.3">
      <c r="A57" s="9" t="s">
        <v>10</v>
      </c>
      <c r="B57" s="5" t="s">
        <v>45</v>
      </c>
      <c r="C57" s="5" t="s">
        <v>11</v>
      </c>
      <c r="D57" s="19">
        <f>E57/1000</f>
        <v>0</v>
      </c>
      <c r="E57" s="46">
        <f>'[1]Приложение 9'!$G$94+4000-20000</f>
        <v>0</v>
      </c>
      <c r="F57" s="2"/>
    </row>
    <row r="58" spans="1:6" ht="31.2" outlineLevel="1" x14ac:dyDescent="0.3">
      <c r="A58" s="9" t="s">
        <v>46</v>
      </c>
      <c r="B58" s="5" t="s">
        <v>47</v>
      </c>
      <c r="C58" s="5" t="s">
        <v>2</v>
      </c>
      <c r="D58" s="19">
        <f>E58/1000-0.1</f>
        <v>230.56187999999997</v>
      </c>
      <c r="E58" s="46">
        <f>E59</f>
        <v>230661.87999999998</v>
      </c>
      <c r="F58" s="2"/>
    </row>
    <row r="59" spans="1:6" ht="31.2" outlineLevel="2" x14ac:dyDescent="0.3">
      <c r="A59" s="9" t="s">
        <v>10</v>
      </c>
      <c r="B59" s="5" t="s">
        <v>47</v>
      </c>
      <c r="C59" s="5" t="s">
        <v>11</v>
      </c>
      <c r="D59" s="19">
        <f>E59/1000-0.1</f>
        <v>230.56187999999997</v>
      </c>
      <c r="E59" s="46">
        <f>'[1]Приложение 9'!$G$96+20000-10000-7637.52-31700.6</f>
        <v>230661.87999999998</v>
      </c>
      <c r="F59" s="2"/>
    </row>
    <row r="60" spans="1:6" hidden="1" outlineLevel="1" x14ac:dyDescent="0.3">
      <c r="A60" s="9" t="s">
        <v>48</v>
      </c>
      <c r="B60" s="5" t="s">
        <v>49</v>
      </c>
      <c r="C60" s="5" t="s">
        <v>2</v>
      </c>
      <c r="D60" s="19">
        <f t="shared" ref="D60:D63" si="3">E60/1000</f>
        <v>0</v>
      </c>
      <c r="E60" s="46">
        <f>E61</f>
        <v>0</v>
      </c>
      <c r="F60" s="2"/>
    </row>
    <row r="61" spans="1:6" ht="31.2" hidden="1" outlineLevel="2" x14ac:dyDescent="0.3">
      <c r="A61" s="9" t="s">
        <v>10</v>
      </c>
      <c r="B61" s="5" t="s">
        <v>49</v>
      </c>
      <c r="C61" s="5" t="s">
        <v>11</v>
      </c>
      <c r="D61" s="19">
        <f t="shared" si="3"/>
        <v>0</v>
      </c>
      <c r="E61" s="46">
        <v>0</v>
      </c>
      <c r="F61" s="2"/>
    </row>
    <row r="62" spans="1:6" ht="31.2" hidden="1" outlineLevel="1" x14ac:dyDescent="0.3">
      <c r="A62" s="9" t="s">
        <v>103</v>
      </c>
      <c r="B62" s="5" t="s">
        <v>69</v>
      </c>
      <c r="C62" s="5" t="s">
        <v>2</v>
      </c>
      <c r="D62" s="19">
        <f t="shared" si="3"/>
        <v>0</v>
      </c>
      <c r="E62" s="46">
        <f>E63</f>
        <v>0</v>
      </c>
      <c r="F62" s="2"/>
    </row>
    <row r="63" spans="1:6" ht="31.2" hidden="1" outlineLevel="2" x14ac:dyDescent="0.3">
      <c r="A63" s="9" t="s">
        <v>10</v>
      </c>
      <c r="B63" s="5" t="s">
        <v>69</v>
      </c>
      <c r="C63" s="5" t="s">
        <v>11</v>
      </c>
      <c r="D63" s="19">
        <f t="shared" si="3"/>
        <v>0</v>
      </c>
      <c r="E63" s="46">
        <v>0</v>
      </c>
      <c r="F63" s="2"/>
    </row>
    <row r="64" spans="1:6" ht="46.8" collapsed="1" x14ac:dyDescent="0.3">
      <c r="A64" s="22" t="s">
        <v>52</v>
      </c>
      <c r="B64" s="23" t="s">
        <v>53</v>
      </c>
      <c r="C64" s="23" t="s">
        <v>2</v>
      </c>
      <c r="D64" s="72">
        <f>E64/1000-0.1</f>
        <v>1731.5865000000001</v>
      </c>
      <c r="E64" s="46">
        <f>E65+E69</f>
        <v>1731686.5</v>
      </c>
      <c r="F64" s="2"/>
    </row>
    <row r="65" spans="1:6" outlineLevel="1" x14ac:dyDescent="0.3">
      <c r="A65" s="9" t="s">
        <v>54</v>
      </c>
      <c r="B65" s="5" t="s">
        <v>55</v>
      </c>
      <c r="C65" s="5" t="s">
        <v>2</v>
      </c>
      <c r="D65" s="19">
        <f>E65/1000-0.1</f>
        <v>1656.0865000000001</v>
      </c>
      <c r="E65" s="46">
        <f>E66+E67+E68</f>
        <v>1656186.5</v>
      </c>
      <c r="F65" s="2"/>
    </row>
    <row r="66" spans="1:6" ht="62.4" outlineLevel="2" x14ac:dyDescent="0.3">
      <c r="A66" s="9" t="s">
        <v>6</v>
      </c>
      <c r="B66" s="5" t="s">
        <v>55</v>
      </c>
      <c r="C66" s="5" t="s">
        <v>7</v>
      </c>
      <c r="D66" s="19">
        <f t="shared" si="0"/>
        <v>977.8507699999999</v>
      </c>
      <c r="E66" s="46">
        <f>'[1]Приложение 9'!$G$127-130200-88500+21828.57</f>
        <v>977850.7699999999</v>
      </c>
      <c r="F66" s="2"/>
    </row>
    <row r="67" spans="1:6" ht="31.2" outlineLevel="2" x14ac:dyDescent="0.3">
      <c r="A67" s="9" t="s">
        <v>10</v>
      </c>
      <c r="B67" s="5" t="s">
        <v>55</v>
      </c>
      <c r="C67" s="5" t="s">
        <v>11</v>
      </c>
      <c r="D67" s="19">
        <f>E67/1000</f>
        <v>676.68893000000003</v>
      </c>
      <c r="E67" s="46">
        <f>'[1]Приложение 9'!$G$128-100000+5000+3000+10000-3000+16240+2743.68+55807.93</f>
        <v>676688.93</v>
      </c>
      <c r="F67" s="2"/>
    </row>
    <row r="68" spans="1:6" outlineLevel="2" x14ac:dyDescent="0.3">
      <c r="A68" s="9" t="s">
        <v>130</v>
      </c>
      <c r="B68" s="5">
        <v>800002300</v>
      </c>
      <c r="C68" s="44" t="s">
        <v>13</v>
      </c>
      <c r="D68" s="19">
        <f>E68/1000</f>
        <v>1.6468</v>
      </c>
      <c r="E68" s="46">
        <v>1646.8</v>
      </c>
      <c r="F68" s="2"/>
    </row>
    <row r="69" spans="1:6" ht="31.2" outlineLevel="1" x14ac:dyDescent="0.3">
      <c r="A69" s="9" t="s">
        <v>125</v>
      </c>
      <c r="B69" s="5" t="str">
        <f>B70</f>
        <v>080001403А</v>
      </c>
      <c r="C69" s="5" t="s">
        <v>2</v>
      </c>
      <c r="D69" s="19">
        <f t="shared" ref="D69:D100" si="4">E69/1000</f>
        <v>75.5</v>
      </c>
      <c r="E69" s="46">
        <f>E70</f>
        <v>75500</v>
      </c>
      <c r="F69" s="2"/>
    </row>
    <row r="70" spans="1:6" ht="62.4" outlineLevel="2" x14ac:dyDescent="0.3">
      <c r="A70" s="9" t="s">
        <v>6</v>
      </c>
      <c r="B70" s="5" t="s">
        <v>119</v>
      </c>
      <c r="C70" s="5" t="s">
        <v>7</v>
      </c>
      <c r="D70" s="19">
        <f t="shared" si="4"/>
        <v>75.5</v>
      </c>
      <c r="E70" s="46">
        <f>53500+22000</f>
        <v>75500</v>
      </c>
      <c r="F70" s="2"/>
    </row>
    <row r="71" spans="1:6" ht="46.8" x14ac:dyDescent="0.3">
      <c r="A71" s="22" t="s">
        <v>56</v>
      </c>
      <c r="B71" s="23" t="s">
        <v>57</v>
      </c>
      <c r="C71" s="23" t="s">
        <v>2</v>
      </c>
      <c r="D71" s="21">
        <f t="shared" si="4"/>
        <v>9.9499999999999993</v>
      </c>
      <c r="E71" s="46">
        <f>E72</f>
        <v>9950</v>
      </c>
      <c r="F71" s="2"/>
    </row>
    <row r="72" spans="1:6" outlineLevel="1" x14ac:dyDescent="0.3">
      <c r="A72" s="9" t="s">
        <v>58</v>
      </c>
      <c r="B72" s="5" t="s">
        <v>59</v>
      </c>
      <c r="C72" s="5" t="s">
        <v>2</v>
      </c>
      <c r="D72" s="19">
        <f t="shared" si="4"/>
        <v>9.9499999999999993</v>
      </c>
      <c r="E72" s="46">
        <f>E73</f>
        <v>9950</v>
      </c>
      <c r="F72" s="2"/>
    </row>
    <row r="73" spans="1:6" ht="31.2" outlineLevel="2" x14ac:dyDescent="0.3">
      <c r="A73" s="9" t="s">
        <v>10</v>
      </c>
      <c r="B73" s="5" t="s">
        <v>59</v>
      </c>
      <c r="C73" s="5">
        <v>200</v>
      </c>
      <c r="D73" s="73">
        <f t="shared" si="4"/>
        <v>9.9499999999999993</v>
      </c>
      <c r="E73" s="46">
        <f>10000-50</f>
        <v>9950</v>
      </c>
      <c r="F73" s="2"/>
    </row>
    <row r="74" spans="1:6" ht="62.4" x14ac:dyDescent="0.3">
      <c r="A74" s="22" t="s">
        <v>93</v>
      </c>
      <c r="B74" s="23" t="s">
        <v>60</v>
      </c>
      <c r="C74" s="23" t="s">
        <v>2</v>
      </c>
      <c r="D74" s="21">
        <f>E74/1000-0.1</f>
        <v>10423.048999999999</v>
      </c>
      <c r="E74" s="46">
        <f>E75+E79+E81+E83+E85</f>
        <v>10423149</v>
      </c>
      <c r="F74" s="2"/>
    </row>
    <row r="75" spans="1:6" ht="31.2" outlineLevel="1" x14ac:dyDescent="0.3">
      <c r="A75" s="9" t="s">
        <v>61</v>
      </c>
      <c r="B75" s="5" t="s">
        <v>62</v>
      </c>
      <c r="C75" s="5" t="s">
        <v>2</v>
      </c>
      <c r="D75" s="19">
        <f t="shared" si="4"/>
        <v>933.22699999999998</v>
      </c>
      <c r="E75" s="46">
        <f>E77+E78</f>
        <v>933227</v>
      </c>
      <c r="F75" s="2"/>
    </row>
    <row r="76" spans="1:6" hidden="1" x14ac:dyDescent="0.3"/>
    <row r="77" spans="1:6" ht="31.2" outlineLevel="2" x14ac:dyDescent="0.3">
      <c r="A77" s="9" t="s">
        <v>10</v>
      </c>
      <c r="B77" s="5">
        <v>1100004110</v>
      </c>
      <c r="C77" s="5" t="s">
        <v>11</v>
      </c>
      <c r="D77" s="19">
        <f t="shared" si="4"/>
        <v>933.22699999999998</v>
      </c>
      <c r="E77" s="46">
        <f>'[1]Приложение 9'!$G$71+152627+155600+137953.2-564-102389.2</f>
        <v>933227</v>
      </c>
      <c r="F77" s="2"/>
    </row>
    <row r="78" spans="1:6" outlineLevel="1" x14ac:dyDescent="0.3">
      <c r="A78" s="9" t="s">
        <v>127</v>
      </c>
      <c r="B78" s="5">
        <v>1100004110</v>
      </c>
      <c r="C78" s="5">
        <v>800</v>
      </c>
      <c r="D78" s="19">
        <f>E78/1000</f>
        <v>0</v>
      </c>
      <c r="E78" s="46">
        <f>93416.45-93416.45</f>
        <v>0</v>
      </c>
      <c r="F78" s="2"/>
    </row>
    <row r="79" spans="1:6" ht="46.8" outlineLevel="1" x14ac:dyDescent="0.3">
      <c r="A79" s="9" t="s">
        <v>50</v>
      </c>
      <c r="B79" s="5">
        <v>1100015175</v>
      </c>
      <c r="C79" s="5" t="s">
        <v>2</v>
      </c>
      <c r="D79" s="19">
        <f>E79/1000</f>
        <v>1382.8489999999999</v>
      </c>
      <c r="E79" s="46">
        <f>E80</f>
        <v>1382849</v>
      </c>
      <c r="F79" s="2"/>
    </row>
    <row r="80" spans="1:6" ht="31.2" outlineLevel="2" x14ac:dyDescent="0.3">
      <c r="A80" s="9" t="s">
        <v>10</v>
      </c>
      <c r="B80" s="5">
        <v>1100015175</v>
      </c>
      <c r="C80" s="5" t="s">
        <v>11</v>
      </c>
      <c r="D80" s="19">
        <f>E80/1000</f>
        <v>1382.8489999999999</v>
      </c>
      <c r="E80" s="46">
        <v>1382849</v>
      </c>
      <c r="F80" s="2"/>
    </row>
    <row r="81" spans="1:6" ht="31.2" outlineLevel="1" x14ac:dyDescent="0.3">
      <c r="A81" s="9" t="s">
        <v>63</v>
      </c>
      <c r="B81" s="5" t="s">
        <v>64</v>
      </c>
      <c r="C81" s="5" t="s">
        <v>2</v>
      </c>
      <c r="D81" s="19">
        <f t="shared" si="4"/>
        <v>7531</v>
      </c>
      <c r="E81" s="46">
        <f>E82</f>
        <v>7531000</v>
      </c>
      <c r="F81" s="2"/>
    </row>
    <row r="82" spans="1:6" ht="31.2" outlineLevel="2" x14ac:dyDescent="0.3">
      <c r="A82" s="9" t="s">
        <v>10</v>
      </c>
      <c r="B82" s="5">
        <v>1100015550</v>
      </c>
      <c r="C82" s="5" t="s">
        <v>11</v>
      </c>
      <c r="D82" s="19">
        <f t="shared" si="4"/>
        <v>7531</v>
      </c>
      <c r="E82" s="46">
        <v>7531000</v>
      </c>
      <c r="F82" s="2"/>
    </row>
    <row r="83" spans="1:6" ht="46.8" outlineLevel="2" x14ac:dyDescent="0.3">
      <c r="A83" s="9" t="s">
        <v>94</v>
      </c>
      <c r="B83" s="44" t="s">
        <v>92</v>
      </c>
      <c r="C83" s="44" t="s">
        <v>2</v>
      </c>
      <c r="D83" s="19">
        <f t="shared" si="4"/>
        <v>76.072999999999993</v>
      </c>
      <c r="E83" s="46">
        <f>E84</f>
        <v>76073</v>
      </c>
      <c r="F83" s="2"/>
    </row>
    <row r="84" spans="1:6" ht="31.2" outlineLevel="2" x14ac:dyDescent="0.3">
      <c r="A84" s="9" t="s">
        <v>10</v>
      </c>
      <c r="B84" s="44" t="s">
        <v>92</v>
      </c>
      <c r="C84" s="44" t="s">
        <v>11</v>
      </c>
      <c r="D84" s="19">
        <f t="shared" si="4"/>
        <v>76.072999999999993</v>
      </c>
      <c r="E84" s="46">
        <v>76073</v>
      </c>
      <c r="F84" s="2"/>
    </row>
    <row r="85" spans="1:6" ht="46.8" outlineLevel="1" x14ac:dyDescent="0.3">
      <c r="A85" s="9" t="s">
        <v>126</v>
      </c>
      <c r="B85" s="5" t="s">
        <v>118</v>
      </c>
      <c r="C85" s="5" t="s">
        <v>2</v>
      </c>
      <c r="D85" s="19">
        <f t="shared" si="4"/>
        <v>500</v>
      </c>
      <c r="E85" s="46">
        <f>E86</f>
        <v>500000</v>
      </c>
      <c r="F85" s="2"/>
    </row>
    <row r="86" spans="1:6" ht="31.2" outlineLevel="2" x14ac:dyDescent="0.3">
      <c r="A86" s="9" t="s">
        <v>10</v>
      </c>
      <c r="B86" s="5" t="s">
        <v>118</v>
      </c>
      <c r="C86" s="5" t="s">
        <v>11</v>
      </c>
      <c r="D86" s="19">
        <f t="shared" si="4"/>
        <v>500</v>
      </c>
      <c r="E86" s="46">
        <v>500000</v>
      </c>
      <c r="F86" s="2"/>
    </row>
    <row r="87" spans="1:6" s="62" customFormat="1" ht="46.8" hidden="1" outlineLevel="2" x14ac:dyDescent="0.3">
      <c r="A87" s="58" t="s">
        <v>98</v>
      </c>
      <c r="B87" s="59" t="s">
        <v>67</v>
      </c>
      <c r="C87" s="59" t="s">
        <v>2</v>
      </c>
      <c r="D87" s="21">
        <f t="shared" si="4"/>
        <v>0</v>
      </c>
      <c r="E87" s="60">
        <f>E88</f>
        <v>0</v>
      </c>
      <c r="F87" s="61"/>
    </row>
    <row r="88" spans="1:6" hidden="1" outlineLevel="2" x14ac:dyDescent="0.3">
      <c r="A88" s="56" t="s">
        <v>100</v>
      </c>
      <c r="B88" s="57" t="s">
        <v>99</v>
      </c>
      <c r="C88" s="44" t="s">
        <v>2</v>
      </c>
      <c r="D88" s="19">
        <f t="shared" si="4"/>
        <v>0</v>
      </c>
      <c r="E88" s="46">
        <f>E89</f>
        <v>0</v>
      </c>
      <c r="F88" s="2"/>
    </row>
    <row r="89" spans="1:6" ht="31.2" hidden="1" outlineLevel="2" x14ac:dyDescent="0.3">
      <c r="A89" s="9" t="s">
        <v>10</v>
      </c>
      <c r="B89" s="57" t="s">
        <v>99</v>
      </c>
      <c r="C89" s="44" t="s">
        <v>11</v>
      </c>
      <c r="D89" s="19">
        <f t="shared" si="4"/>
        <v>0</v>
      </c>
      <c r="E89" s="46">
        <v>0</v>
      </c>
      <c r="F89" s="2"/>
    </row>
    <row r="90" spans="1:6" ht="46.8" hidden="1" x14ac:dyDescent="0.3">
      <c r="A90" s="22" t="s">
        <v>72</v>
      </c>
      <c r="B90" s="23" t="s">
        <v>73</v>
      </c>
      <c r="C90" s="23" t="s">
        <v>2</v>
      </c>
      <c r="D90" s="21">
        <f t="shared" si="4"/>
        <v>0</v>
      </c>
      <c r="E90" s="46">
        <f>E91+E99</f>
        <v>0</v>
      </c>
      <c r="F90" s="2"/>
    </row>
    <row r="91" spans="1:6" ht="46.8" hidden="1" outlineLevel="1" x14ac:dyDescent="0.3">
      <c r="A91" s="9" t="s">
        <v>74</v>
      </c>
      <c r="B91" s="5" t="s">
        <v>75</v>
      </c>
      <c r="C91" s="5" t="s">
        <v>2</v>
      </c>
      <c r="D91" s="19">
        <f t="shared" si="4"/>
        <v>0</v>
      </c>
      <c r="E91" s="46">
        <f>E92</f>
        <v>0</v>
      </c>
      <c r="F91" s="2"/>
    </row>
    <row r="92" spans="1:6" ht="31.2" hidden="1" outlineLevel="2" x14ac:dyDescent="0.3">
      <c r="A92" s="9" t="s">
        <v>10</v>
      </c>
      <c r="B92" s="5" t="s">
        <v>75</v>
      </c>
      <c r="C92" s="5" t="s">
        <v>11</v>
      </c>
      <c r="D92" s="19">
        <f t="shared" si="4"/>
        <v>0</v>
      </c>
      <c r="E92" s="46">
        <v>0</v>
      </c>
      <c r="F92" s="2"/>
    </row>
    <row r="93" spans="1:6" ht="46.8" hidden="1" outlineLevel="1" x14ac:dyDescent="0.3">
      <c r="A93" s="9" t="s">
        <v>74</v>
      </c>
      <c r="B93" s="5" t="s">
        <v>76</v>
      </c>
      <c r="C93" s="5" t="s">
        <v>2</v>
      </c>
      <c r="D93" s="19">
        <f t="shared" si="4"/>
        <v>0</v>
      </c>
      <c r="E93" s="46">
        <v>0</v>
      </c>
      <c r="F93" s="2"/>
    </row>
    <row r="94" spans="1:6" ht="31.2" hidden="1" outlineLevel="2" x14ac:dyDescent="0.3">
      <c r="A94" s="9" t="s">
        <v>10</v>
      </c>
      <c r="B94" s="5" t="s">
        <v>76</v>
      </c>
      <c r="C94" s="5" t="s">
        <v>11</v>
      </c>
      <c r="D94" s="19">
        <f t="shared" si="4"/>
        <v>0</v>
      </c>
      <c r="E94" s="46">
        <v>0</v>
      </c>
      <c r="F94" s="2"/>
    </row>
    <row r="95" spans="1:6" hidden="1" outlineLevel="1" x14ac:dyDescent="0.3">
      <c r="A95" s="9" t="s">
        <v>77</v>
      </c>
      <c r="B95" s="5" t="s">
        <v>78</v>
      </c>
      <c r="C95" s="5" t="s">
        <v>2</v>
      </c>
      <c r="D95" s="19">
        <f t="shared" si="4"/>
        <v>0</v>
      </c>
      <c r="E95" s="46">
        <v>0</v>
      </c>
      <c r="F95" s="2"/>
    </row>
    <row r="96" spans="1:6" ht="31.2" hidden="1" outlineLevel="2" x14ac:dyDescent="0.3">
      <c r="A96" s="9" t="s">
        <v>10</v>
      </c>
      <c r="B96" s="5" t="s">
        <v>78</v>
      </c>
      <c r="C96" s="5" t="s">
        <v>11</v>
      </c>
      <c r="D96" s="19">
        <f t="shared" si="4"/>
        <v>0</v>
      </c>
      <c r="E96" s="46">
        <v>0</v>
      </c>
      <c r="F96" s="2"/>
    </row>
    <row r="97" spans="1:9" ht="31.2" hidden="1" outlineLevel="1" x14ac:dyDescent="0.3">
      <c r="A97" s="9" t="s">
        <v>79</v>
      </c>
      <c r="B97" s="5" t="s">
        <v>80</v>
      </c>
      <c r="C97" s="5" t="s">
        <v>2</v>
      </c>
      <c r="D97" s="19">
        <f t="shared" si="4"/>
        <v>0</v>
      </c>
      <c r="E97" s="46">
        <v>0</v>
      </c>
      <c r="F97" s="2"/>
    </row>
    <row r="98" spans="1:9" ht="31.2" hidden="1" outlineLevel="2" x14ac:dyDescent="0.3">
      <c r="A98" s="9" t="s">
        <v>10</v>
      </c>
      <c r="B98" s="5" t="s">
        <v>80</v>
      </c>
      <c r="C98" s="5" t="s">
        <v>11</v>
      </c>
      <c r="D98" s="19">
        <f t="shared" si="4"/>
        <v>0</v>
      </c>
      <c r="E98" s="46">
        <v>0</v>
      </c>
      <c r="F98" s="2"/>
    </row>
    <row r="99" spans="1:9" hidden="1" outlineLevel="2" x14ac:dyDescent="0.3">
      <c r="A99" s="56" t="s">
        <v>102</v>
      </c>
      <c r="B99" s="5" t="s">
        <v>75</v>
      </c>
      <c r="C99" s="44" t="s">
        <v>2</v>
      </c>
      <c r="D99" s="19">
        <f t="shared" si="4"/>
        <v>0</v>
      </c>
      <c r="E99" s="46">
        <f>E100</f>
        <v>0</v>
      </c>
      <c r="F99" s="2"/>
    </row>
    <row r="100" spans="1:9" ht="31.2" hidden="1" outlineLevel="2" x14ac:dyDescent="0.3">
      <c r="A100" s="9" t="s">
        <v>10</v>
      </c>
      <c r="B100" s="5" t="s">
        <v>75</v>
      </c>
      <c r="C100" s="44" t="s">
        <v>2</v>
      </c>
      <c r="D100" s="19">
        <f t="shared" si="4"/>
        <v>0</v>
      </c>
      <c r="E100" s="46">
        <v>0</v>
      </c>
      <c r="F100" s="2"/>
    </row>
    <row r="101" spans="1:9" ht="46.8" hidden="1" x14ac:dyDescent="0.3">
      <c r="A101" s="22" t="s">
        <v>81</v>
      </c>
      <c r="B101" s="23" t="s">
        <v>82</v>
      </c>
      <c r="C101" s="23" t="s">
        <v>2</v>
      </c>
      <c r="D101" s="21">
        <f>E101/1000</f>
        <v>0</v>
      </c>
      <c r="E101" s="46">
        <f>E104+E106</f>
        <v>0</v>
      </c>
      <c r="F101" s="2"/>
    </row>
    <row r="102" spans="1:9" ht="31.2" hidden="1" outlineLevel="1" x14ac:dyDescent="0.3">
      <c r="A102" s="9" t="s">
        <v>83</v>
      </c>
      <c r="B102" s="5" t="s">
        <v>84</v>
      </c>
      <c r="C102" s="5" t="s">
        <v>2</v>
      </c>
      <c r="D102" s="19">
        <f t="shared" ref="D102:D110" si="5">E102/1000</f>
        <v>0</v>
      </c>
      <c r="E102" s="46">
        <v>0</v>
      </c>
      <c r="F102" s="2"/>
    </row>
    <row r="103" spans="1:9" ht="31.2" hidden="1" outlineLevel="2" x14ac:dyDescent="0.3">
      <c r="A103" s="9" t="s">
        <v>10</v>
      </c>
      <c r="B103" s="5" t="s">
        <v>84</v>
      </c>
      <c r="C103" s="5" t="s">
        <v>11</v>
      </c>
      <c r="D103" s="19">
        <f t="shared" si="5"/>
        <v>0</v>
      </c>
      <c r="E103" s="46">
        <v>0</v>
      </c>
      <c r="F103" s="2"/>
    </row>
    <row r="104" spans="1:9" hidden="1" outlineLevel="1" x14ac:dyDescent="0.3">
      <c r="A104" s="24" t="s">
        <v>85</v>
      </c>
      <c r="B104" s="25" t="s">
        <v>86</v>
      </c>
      <c r="C104" s="25" t="s">
        <v>2</v>
      </c>
      <c r="D104" s="26">
        <f>E104/1000</f>
        <v>0</v>
      </c>
      <c r="E104" s="55">
        <f>E105</f>
        <v>0</v>
      </c>
      <c r="F104" s="2"/>
    </row>
    <row r="105" spans="1:9" ht="31.2" hidden="1" outlineLevel="2" x14ac:dyDescent="0.3">
      <c r="A105" s="27" t="s">
        <v>10</v>
      </c>
      <c r="B105" s="28" t="s">
        <v>86</v>
      </c>
      <c r="C105" s="28" t="s">
        <v>11</v>
      </c>
      <c r="D105" s="19">
        <f t="shared" si="5"/>
        <v>0</v>
      </c>
      <c r="E105" s="49">
        <v>0</v>
      </c>
      <c r="F105" s="2"/>
    </row>
    <row r="106" spans="1:9" ht="46.8" hidden="1" outlineLevel="2" x14ac:dyDescent="0.3">
      <c r="A106" s="56" t="s">
        <v>97</v>
      </c>
      <c r="B106" s="54" t="s">
        <v>96</v>
      </c>
      <c r="C106" s="54" t="s">
        <v>2</v>
      </c>
      <c r="D106" s="19">
        <f t="shared" si="5"/>
        <v>0</v>
      </c>
      <c r="E106" s="49">
        <f>E107</f>
        <v>0</v>
      </c>
      <c r="F106" s="2"/>
    </row>
    <row r="107" spans="1:9" ht="31.2" hidden="1" outlineLevel="2" x14ac:dyDescent="0.3">
      <c r="A107" s="27" t="s">
        <v>10</v>
      </c>
      <c r="B107" s="54" t="s">
        <v>96</v>
      </c>
      <c r="C107" s="54" t="s">
        <v>11</v>
      </c>
      <c r="D107" s="19">
        <f t="shared" si="5"/>
        <v>0</v>
      </c>
      <c r="E107" s="49">
        <v>0</v>
      </c>
      <c r="F107" s="2"/>
    </row>
    <row r="108" spans="1:9" ht="46.8" hidden="1" outlineLevel="2" x14ac:dyDescent="0.3">
      <c r="A108" s="50" t="s">
        <v>95</v>
      </c>
      <c r="B108" s="51">
        <v>1500000000</v>
      </c>
      <c r="C108" s="53" t="s">
        <v>2</v>
      </c>
      <c r="D108" s="19">
        <f t="shared" si="5"/>
        <v>0</v>
      </c>
      <c r="E108" s="52">
        <f>E109</f>
        <v>0</v>
      </c>
      <c r="F108" s="2"/>
      <c r="I108" s="66"/>
    </row>
    <row r="109" spans="1:9" ht="31.2" hidden="1" outlineLevel="2" x14ac:dyDescent="0.3">
      <c r="A109" s="63" t="s">
        <v>101</v>
      </c>
      <c r="B109" s="28">
        <v>1500001040</v>
      </c>
      <c r="C109" s="54" t="s">
        <v>2</v>
      </c>
      <c r="D109" s="19">
        <f t="shared" si="5"/>
        <v>0</v>
      </c>
      <c r="E109" s="49">
        <f>E110</f>
        <v>0</v>
      </c>
      <c r="F109" s="2"/>
    </row>
    <row r="110" spans="1:9" ht="31.2" hidden="1" outlineLevel="2" x14ac:dyDescent="0.3">
      <c r="A110" s="27" t="s">
        <v>10</v>
      </c>
      <c r="B110" s="28">
        <v>1500001040</v>
      </c>
      <c r="C110" s="54" t="s">
        <v>2</v>
      </c>
      <c r="D110" s="19">
        <f t="shared" si="5"/>
        <v>0</v>
      </c>
      <c r="E110" s="49">
        <v>0</v>
      </c>
      <c r="F110" s="2"/>
    </row>
    <row r="111" spans="1:9" ht="14.4" customHeight="1" collapsed="1" x14ac:dyDescent="0.3">
      <c r="A111" s="88" t="s">
        <v>87</v>
      </c>
      <c r="B111" s="89"/>
      <c r="C111" s="90"/>
      <c r="D111" s="29">
        <f>E111/1000</f>
        <v>20961.113249999999</v>
      </c>
      <c r="E111" s="48">
        <f>E12+E39+E43+E46+E64+E71+E74+E90+E101+E108</f>
        <v>20961113.25</v>
      </c>
      <c r="F111" s="2"/>
    </row>
    <row r="112" spans="1:9" ht="12.75" customHeight="1" x14ac:dyDescent="0.3">
      <c r="A112" s="10"/>
      <c r="B112" s="3"/>
      <c r="C112" s="3"/>
      <c r="D112" s="3"/>
      <c r="E112" s="3"/>
      <c r="F112" s="2"/>
    </row>
    <row r="113" spans="1:6" ht="25.65" customHeight="1" x14ac:dyDescent="0.3">
      <c r="A113" s="74"/>
      <c r="B113" s="75"/>
      <c r="C113" s="75"/>
      <c r="D113" s="75"/>
      <c r="E113" s="75"/>
      <c r="F113" s="2"/>
    </row>
  </sheetData>
  <mergeCells count="10">
    <mergeCell ref="A113:E113"/>
    <mergeCell ref="A6:E6"/>
    <mergeCell ref="A7:E8"/>
    <mergeCell ref="A10:A11"/>
    <mergeCell ref="B10:B11"/>
    <mergeCell ref="C10:C11"/>
    <mergeCell ref="E10:E11"/>
    <mergeCell ref="D10:D11"/>
    <mergeCell ref="A9:E9"/>
    <mergeCell ref="A111:C111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showGridLines="0" topLeftCell="A27" zoomScaleSheetLayoutView="100" workbookViewId="0">
      <selection activeCell="A30" sqref="A30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9.33203125" style="7" hidden="1" customWidth="1"/>
    <col min="6" max="6" width="13.33203125" style="7" customWidth="1"/>
    <col min="7" max="7" width="11.6640625" style="7" hidden="1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117</v>
      </c>
      <c r="C1" s="32"/>
      <c r="D1" s="32"/>
      <c r="E1" s="33"/>
      <c r="F1" s="33"/>
    </row>
    <row r="2" spans="1:8" x14ac:dyDescent="0.3">
      <c r="A2" s="30"/>
      <c r="B2" s="31" t="s">
        <v>88</v>
      </c>
      <c r="C2" s="32"/>
      <c r="D2" s="32"/>
      <c r="E2" s="33"/>
      <c r="F2" s="33"/>
    </row>
    <row r="3" spans="1:8" x14ac:dyDescent="0.3">
      <c r="A3" s="30"/>
      <c r="B3" s="31" t="s">
        <v>89</v>
      </c>
      <c r="C3" s="32"/>
      <c r="D3" s="32"/>
      <c r="E3" s="33"/>
      <c r="F3" s="33"/>
    </row>
    <row r="4" spans="1:8" x14ac:dyDescent="0.3">
      <c r="A4" s="30"/>
      <c r="B4" s="31" t="s">
        <v>122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92" t="s">
        <v>90</v>
      </c>
      <c r="B6" s="92"/>
      <c r="C6" s="92"/>
      <c r="D6" s="92"/>
      <c r="E6" s="92"/>
      <c r="F6" s="92"/>
    </row>
    <row r="7" spans="1:8" ht="15.75" customHeight="1" x14ac:dyDescent="0.3">
      <c r="A7" s="91" t="s">
        <v>107</v>
      </c>
      <c r="B7" s="91"/>
      <c r="C7" s="91"/>
      <c r="D7" s="91"/>
      <c r="E7" s="91"/>
      <c r="F7" s="91"/>
    </row>
    <row r="8" spans="1:8" x14ac:dyDescent="0.3">
      <c r="A8" s="91"/>
      <c r="B8" s="91"/>
      <c r="C8" s="91"/>
      <c r="D8" s="91"/>
      <c r="E8" s="91"/>
      <c r="F8" s="91"/>
    </row>
    <row r="9" spans="1:8" x14ac:dyDescent="0.3">
      <c r="A9" s="91"/>
      <c r="B9" s="91"/>
      <c r="C9" s="91"/>
      <c r="D9" s="91"/>
      <c r="E9" s="91"/>
      <c r="F9" s="91"/>
    </row>
    <row r="10" spans="1:8" ht="12" customHeight="1" x14ac:dyDescent="0.3">
      <c r="A10" s="93"/>
      <c r="B10" s="93"/>
      <c r="C10" s="93"/>
      <c r="D10" s="93"/>
      <c r="E10" s="93"/>
      <c r="F10" s="93"/>
      <c r="G10" s="93"/>
      <c r="H10" s="3"/>
    </row>
    <row r="11" spans="1:8" ht="69" customHeight="1" x14ac:dyDescent="0.3">
      <c r="A11" s="8" t="s">
        <v>91</v>
      </c>
      <c r="B11" s="4" t="s">
        <v>0</v>
      </c>
      <c r="C11" s="4" t="s">
        <v>1</v>
      </c>
      <c r="D11" s="4" t="s">
        <v>108</v>
      </c>
      <c r="E11" s="4"/>
      <c r="F11" s="4" t="s">
        <v>109</v>
      </c>
      <c r="G11" s="4"/>
      <c r="H11" s="3"/>
    </row>
    <row r="12" spans="1:8" ht="102" customHeight="1" x14ac:dyDescent="0.3">
      <c r="A12" s="22" t="s">
        <v>114</v>
      </c>
      <c r="B12" s="23" t="s">
        <v>3</v>
      </c>
      <c r="C12" s="23" t="s">
        <v>2</v>
      </c>
      <c r="D12" s="36">
        <f>E12/1000</f>
        <v>5446.3341799999998</v>
      </c>
      <c r="E12" s="37">
        <f>E13+E15+E19+E22+E24+E26+E28+E30+E33</f>
        <v>5446334.1799999997</v>
      </c>
      <c r="F12" s="42">
        <f>G12/1000</f>
        <v>5596.8135999999995</v>
      </c>
      <c r="G12" s="6">
        <f>G13+G15+G19+G22+G24+G26+G30+G28+G33</f>
        <v>5596813.5999999996</v>
      </c>
      <c r="H12" s="3"/>
    </row>
    <row r="13" spans="1:8" outlineLevel="1" x14ac:dyDescent="0.3">
      <c r="A13" s="9" t="s">
        <v>4</v>
      </c>
      <c r="B13" s="5" t="s">
        <v>5</v>
      </c>
      <c r="C13" s="5" t="s">
        <v>2</v>
      </c>
      <c r="D13" s="34">
        <f t="shared" ref="D13:D76" si="0">E13/1000</f>
        <v>715.01214000000004</v>
      </c>
      <c r="E13" s="35">
        <f>E14</f>
        <v>715012.14</v>
      </c>
      <c r="F13" s="43">
        <f t="shared" ref="F13:F76" si="1">G13/1000</f>
        <v>715.01214000000004</v>
      </c>
      <c r="G13" s="6">
        <f>G14</f>
        <v>715012.14</v>
      </c>
      <c r="H13" s="3"/>
    </row>
    <row r="14" spans="1:8" ht="89.25" customHeight="1" outlineLevel="2" x14ac:dyDescent="0.3">
      <c r="A14" s="9" t="s">
        <v>6</v>
      </c>
      <c r="B14" s="5" t="s">
        <v>5</v>
      </c>
      <c r="C14" s="5" t="s">
        <v>7</v>
      </c>
      <c r="D14" s="34">
        <f>[1]Приложение14!$F$13</f>
        <v>715.01214000000004</v>
      </c>
      <c r="E14" s="35">
        <f>[1]Приложение14!$G$13</f>
        <v>715012.14</v>
      </c>
      <c r="F14" s="43">
        <f>G14/1000</f>
        <v>715.01214000000004</v>
      </c>
      <c r="G14" s="6">
        <f>[1]Приложение14!$I$13</f>
        <v>715012.14</v>
      </c>
      <c r="H14" s="3"/>
    </row>
    <row r="15" spans="1:8" ht="31.2" outlineLevel="1" x14ac:dyDescent="0.3">
      <c r="A15" s="9" t="s">
        <v>8</v>
      </c>
      <c r="B15" s="5" t="s">
        <v>9</v>
      </c>
      <c r="C15" s="5" t="s">
        <v>2</v>
      </c>
      <c r="D15" s="34">
        <f t="shared" si="0"/>
        <v>2318.7458799999999</v>
      </c>
      <c r="E15" s="35">
        <f>E16+E17+E18</f>
        <v>2318745.88</v>
      </c>
      <c r="F15" s="43">
        <f t="shared" si="1"/>
        <v>2326.5106299999998</v>
      </c>
      <c r="G15" s="6">
        <f>G16+G17+G18</f>
        <v>2326510.63</v>
      </c>
      <c r="H15" s="3"/>
    </row>
    <row r="16" spans="1:8" ht="89.25" customHeight="1" outlineLevel="2" x14ac:dyDescent="0.3">
      <c r="A16" s="9" t="s">
        <v>6</v>
      </c>
      <c r="B16" s="5" t="s">
        <v>9</v>
      </c>
      <c r="C16" s="5" t="s">
        <v>7</v>
      </c>
      <c r="D16" s="34">
        <f t="shared" si="0"/>
        <v>1760.29458</v>
      </c>
      <c r="E16" s="35">
        <f>[1]Приложение14!$G$19</f>
        <v>1760294.58</v>
      </c>
      <c r="F16" s="43">
        <f t="shared" si="1"/>
        <v>1760.29458</v>
      </c>
      <c r="G16" s="6">
        <f>[1]Приложение14!$I$19</f>
        <v>1760294.58</v>
      </c>
      <c r="H16" s="3"/>
    </row>
    <row r="17" spans="1:8" ht="38.25" customHeight="1" outlineLevel="2" x14ac:dyDescent="0.3">
      <c r="A17" s="9" t="s">
        <v>10</v>
      </c>
      <c r="B17" s="5" t="s">
        <v>9</v>
      </c>
      <c r="C17" s="5" t="s">
        <v>11</v>
      </c>
      <c r="D17" s="34">
        <f>[1]Приложение14!$F$20</f>
        <v>485.52629999999999</v>
      </c>
      <c r="E17" s="35">
        <f>[1]Приложение14!$G$20</f>
        <v>485526.3</v>
      </c>
      <c r="F17" s="43">
        <f>[1]Приложение14!$H$20</f>
        <v>493.82804999999996</v>
      </c>
      <c r="G17" s="6">
        <f>[1]Приложение14!$I$20</f>
        <v>493828.05</v>
      </c>
      <c r="H17" s="3"/>
    </row>
    <row r="18" spans="1:8" outlineLevel="2" x14ac:dyDescent="0.3">
      <c r="A18" s="9" t="s">
        <v>12</v>
      </c>
      <c r="B18" s="5" t="s">
        <v>9</v>
      </c>
      <c r="C18" s="5" t="s">
        <v>13</v>
      </c>
      <c r="D18" s="34">
        <f>[1]Приложение14!$F$21</f>
        <v>72.924999999999997</v>
      </c>
      <c r="E18" s="35">
        <f>[1]Приложение14!$G$21</f>
        <v>72925</v>
      </c>
      <c r="F18" s="43">
        <f>[1]Приложение14!$H$21</f>
        <v>72.288000000000011</v>
      </c>
      <c r="G18" s="6">
        <f>[1]Приложение14!$I$21</f>
        <v>72388</v>
      </c>
      <c r="H18" s="3"/>
    </row>
    <row r="19" spans="1:8" ht="51" customHeight="1" outlineLevel="1" x14ac:dyDescent="0.3">
      <c r="A19" s="9" t="s">
        <v>14</v>
      </c>
      <c r="B19" s="5" t="s">
        <v>15</v>
      </c>
      <c r="C19" s="5" t="s">
        <v>2</v>
      </c>
      <c r="D19" s="34">
        <f t="shared" si="0"/>
        <v>1681.0581599999998</v>
      </c>
      <c r="E19" s="35">
        <f>E20+E21</f>
        <v>1681058.16</v>
      </c>
      <c r="F19" s="43">
        <f t="shared" si="1"/>
        <v>1752.18283</v>
      </c>
      <c r="G19" s="6">
        <f>G20+G21</f>
        <v>1752182.83</v>
      </c>
      <c r="H19" s="3"/>
    </row>
    <row r="20" spans="1:8" ht="89.25" customHeight="1" outlineLevel="2" x14ac:dyDescent="0.3">
      <c r="A20" s="9" t="s">
        <v>6</v>
      </c>
      <c r="B20" s="5" t="s">
        <v>15</v>
      </c>
      <c r="C20" s="5" t="s">
        <v>7</v>
      </c>
      <c r="D20" s="34">
        <f t="shared" si="0"/>
        <v>1511.0581599999998</v>
      </c>
      <c r="E20" s="35">
        <f>[1]Приложение14!$G$29</f>
        <v>1511058.16</v>
      </c>
      <c r="F20" s="43">
        <f t="shared" si="1"/>
        <v>1502.18283</v>
      </c>
      <c r="G20" s="6">
        <f>[1]Приложение14!$I$29</f>
        <v>1502182.83</v>
      </c>
      <c r="H20" s="3"/>
    </row>
    <row r="21" spans="1:8" ht="38.25" customHeight="1" outlineLevel="2" x14ac:dyDescent="0.3">
      <c r="A21" s="9" t="s">
        <v>10</v>
      </c>
      <c r="B21" s="5" t="s">
        <v>15</v>
      </c>
      <c r="C21" s="5" t="s">
        <v>11</v>
      </c>
      <c r="D21" s="34">
        <f>E21/1000</f>
        <v>170</v>
      </c>
      <c r="E21" s="35">
        <f>[1]Приложение14!$G$30</f>
        <v>170000</v>
      </c>
      <c r="F21" s="43">
        <f t="shared" si="1"/>
        <v>250</v>
      </c>
      <c r="G21" s="6">
        <f>[1]Приложение14!$I$30</f>
        <v>250000</v>
      </c>
      <c r="H21" s="3"/>
    </row>
    <row r="22" spans="1:8" outlineLevel="1" x14ac:dyDescent="0.3">
      <c r="A22" s="9" t="s">
        <v>16</v>
      </c>
      <c r="B22" s="5" t="s">
        <v>17</v>
      </c>
      <c r="C22" s="5" t="s">
        <v>2</v>
      </c>
      <c r="D22" s="34">
        <f t="shared" si="0"/>
        <v>10</v>
      </c>
      <c r="E22" s="35">
        <f>E23</f>
        <v>10000</v>
      </c>
      <c r="F22" s="43">
        <f t="shared" si="1"/>
        <v>10</v>
      </c>
      <c r="G22" s="6">
        <f>G23</f>
        <v>10000</v>
      </c>
      <c r="H22" s="3"/>
    </row>
    <row r="23" spans="1:8" outlineLevel="2" x14ac:dyDescent="0.3">
      <c r="A23" s="9" t="s">
        <v>12</v>
      </c>
      <c r="B23" s="5" t="s">
        <v>17</v>
      </c>
      <c r="C23" s="5" t="s">
        <v>13</v>
      </c>
      <c r="D23" s="34">
        <f t="shared" si="0"/>
        <v>10</v>
      </c>
      <c r="E23" s="35">
        <f>[1]Приложение14!$G$32</f>
        <v>10000</v>
      </c>
      <c r="F23" s="43">
        <f t="shared" si="1"/>
        <v>10</v>
      </c>
      <c r="G23" s="6">
        <f>[1]Приложение14!$I$32</f>
        <v>10000</v>
      </c>
      <c r="H23" s="3"/>
    </row>
    <row r="24" spans="1:8" ht="25.5" customHeight="1" outlineLevel="1" x14ac:dyDescent="0.3">
      <c r="A24" s="9" t="s">
        <v>18</v>
      </c>
      <c r="B24" s="5" t="s">
        <v>19</v>
      </c>
      <c r="C24" s="5" t="s">
        <v>2</v>
      </c>
      <c r="D24" s="34">
        <f t="shared" si="0"/>
        <v>10</v>
      </c>
      <c r="E24" s="35">
        <v>10000</v>
      </c>
      <c r="F24" s="43">
        <f t="shared" si="1"/>
        <v>10</v>
      </c>
      <c r="G24" s="6">
        <v>10000</v>
      </c>
      <c r="H24" s="3"/>
    </row>
    <row r="25" spans="1:8" outlineLevel="2" x14ac:dyDescent="0.3">
      <c r="A25" s="9" t="s">
        <v>12</v>
      </c>
      <c r="B25" s="5" t="s">
        <v>19</v>
      </c>
      <c r="C25" s="5" t="s">
        <v>13</v>
      </c>
      <c r="D25" s="34">
        <f t="shared" si="0"/>
        <v>10</v>
      </c>
      <c r="E25" s="35">
        <v>10000</v>
      </c>
      <c r="F25" s="43">
        <f t="shared" si="1"/>
        <v>10</v>
      </c>
      <c r="G25" s="6">
        <v>10000</v>
      </c>
      <c r="H25" s="3"/>
    </row>
    <row r="26" spans="1:8" ht="31.2" outlineLevel="1" x14ac:dyDescent="0.3">
      <c r="A26" s="9" t="s">
        <v>20</v>
      </c>
      <c r="B26" s="5" t="s">
        <v>21</v>
      </c>
      <c r="C26" s="5" t="s">
        <v>2</v>
      </c>
      <c r="D26" s="34">
        <f t="shared" si="0"/>
        <v>42.408000000000001</v>
      </c>
      <c r="E26" s="35">
        <f>E27</f>
        <v>42408</v>
      </c>
      <c r="F26" s="43">
        <f t="shared" si="1"/>
        <v>42.408000000000001</v>
      </c>
      <c r="G26" s="6">
        <f>G27</f>
        <v>42408</v>
      </c>
      <c r="H26" s="3"/>
    </row>
    <row r="27" spans="1:8" ht="31.2" outlineLevel="2" x14ac:dyDescent="0.3">
      <c r="A27" s="9" t="s">
        <v>22</v>
      </c>
      <c r="B27" s="5" t="s">
        <v>21</v>
      </c>
      <c r="C27" s="5" t="s">
        <v>23</v>
      </c>
      <c r="D27" s="34">
        <f t="shared" si="0"/>
        <v>42.408000000000001</v>
      </c>
      <c r="E27" s="35">
        <f>[1]Приложение14!$G$116</f>
        <v>42408</v>
      </c>
      <c r="F27" s="43">
        <f t="shared" si="1"/>
        <v>42.408000000000001</v>
      </c>
      <c r="G27" s="6">
        <f>[1]Приложение14!$I$116</f>
        <v>42408</v>
      </c>
      <c r="H27" s="3"/>
    </row>
    <row r="28" spans="1:8" ht="51" customHeight="1" outlineLevel="1" x14ac:dyDescent="0.3">
      <c r="A28" s="9" t="s">
        <v>24</v>
      </c>
      <c r="B28" s="5">
        <v>100016050</v>
      </c>
      <c r="C28" s="5" t="s">
        <v>2</v>
      </c>
      <c r="D28" s="34">
        <f t="shared" si="0"/>
        <v>1</v>
      </c>
      <c r="E28" s="35">
        <f>E29</f>
        <v>1000</v>
      </c>
      <c r="F28" s="43">
        <f t="shared" si="1"/>
        <v>1</v>
      </c>
      <c r="G28" s="6">
        <f>G29</f>
        <v>1000</v>
      </c>
      <c r="H28" s="3"/>
    </row>
    <row r="29" spans="1:8" ht="38.25" customHeight="1" outlineLevel="2" x14ac:dyDescent="0.3">
      <c r="A29" s="9" t="s">
        <v>10</v>
      </c>
      <c r="B29" s="5">
        <v>100016050</v>
      </c>
      <c r="C29" s="5" t="s">
        <v>11</v>
      </c>
      <c r="D29" s="34">
        <f t="shared" si="0"/>
        <v>1</v>
      </c>
      <c r="E29" s="35">
        <f>[1]Приложение14!$G$36</f>
        <v>1000</v>
      </c>
      <c r="F29" s="43">
        <f t="shared" si="1"/>
        <v>1</v>
      </c>
      <c r="G29" s="6">
        <f>[1]Приложение14!$I$36</f>
        <v>1000</v>
      </c>
      <c r="H29" s="3"/>
    </row>
    <row r="30" spans="1:8" ht="61.95" customHeight="1" outlineLevel="1" x14ac:dyDescent="0.3">
      <c r="A30" s="9" t="s">
        <v>123</v>
      </c>
      <c r="B30" s="5" t="s">
        <v>25</v>
      </c>
      <c r="C30" s="5" t="s">
        <v>2</v>
      </c>
      <c r="D30" s="34">
        <f t="shared" si="0"/>
        <v>275.60000000000002</v>
      </c>
      <c r="E30" s="35">
        <f>E31+E32</f>
        <v>275600</v>
      </c>
      <c r="F30" s="43">
        <f t="shared" si="1"/>
        <v>285.10000000000002</v>
      </c>
      <c r="G30" s="6">
        <f>G31+G32</f>
        <v>285100</v>
      </c>
      <c r="H30" s="3"/>
    </row>
    <row r="31" spans="1:8" ht="89.25" customHeight="1" outlineLevel="2" x14ac:dyDescent="0.3">
      <c r="A31" s="9" t="s">
        <v>6</v>
      </c>
      <c r="B31" s="5" t="s">
        <v>25</v>
      </c>
      <c r="C31" s="5" t="s">
        <v>7</v>
      </c>
      <c r="D31" s="34">
        <f t="shared" si="0"/>
        <v>271.94873999999999</v>
      </c>
      <c r="E31" s="35">
        <f>[1]Приложение14!$G$46</f>
        <v>271948.74</v>
      </c>
      <c r="F31" s="43">
        <f t="shared" si="1"/>
        <v>281.42339000000004</v>
      </c>
      <c r="G31" s="6">
        <f>[1]Приложение14!$I$46</f>
        <v>281423.39</v>
      </c>
      <c r="H31" s="3"/>
    </row>
    <row r="32" spans="1:8" ht="38.25" customHeight="1" outlineLevel="2" x14ac:dyDescent="0.3">
      <c r="A32" s="9" t="s">
        <v>10</v>
      </c>
      <c r="B32" s="5" t="s">
        <v>25</v>
      </c>
      <c r="C32" s="5" t="s">
        <v>11</v>
      </c>
      <c r="D32" s="34">
        <f t="shared" si="0"/>
        <v>3.6512600000000002</v>
      </c>
      <c r="E32" s="35">
        <f>[1]Приложение14!$G$47</f>
        <v>3651.26</v>
      </c>
      <c r="F32" s="43">
        <f t="shared" si="1"/>
        <v>3.6766100000000002</v>
      </c>
      <c r="G32" s="6">
        <f>[1]Приложение14!$I$47</f>
        <v>3676.61</v>
      </c>
      <c r="H32" s="3"/>
    </row>
    <row r="33" spans="1:8" outlineLevel="1" x14ac:dyDescent="0.3">
      <c r="A33" s="9" t="s">
        <v>26</v>
      </c>
      <c r="B33" s="5" t="s">
        <v>27</v>
      </c>
      <c r="C33" s="5" t="s">
        <v>2</v>
      </c>
      <c r="D33" s="34">
        <f t="shared" si="0"/>
        <v>392.51</v>
      </c>
      <c r="E33" s="35">
        <f>E34</f>
        <v>392510</v>
      </c>
      <c r="F33" s="43">
        <f t="shared" si="1"/>
        <v>454.6</v>
      </c>
      <c r="G33" s="6">
        <f>G34</f>
        <v>454600</v>
      </c>
      <c r="H33" s="3"/>
    </row>
    <row r="34" spans="1:8" outlineLevel="2" x14ac:dyDescent="0.3">
      <c r="A34" s="9" t="s">
        <v>12</v>
      </c>
      <c r="B34" s="5" t="s">
        <v>27</v>
      </c>
      <c r="C34" s="5" t="s">
        <v>13</v>
      </c>
      <c r="D34" s="34">
        <f t="shared" si="0"/>
        <v>392.51</v>
      </c>
      <c r="E34" s="35">
        <v>392510</v>
      </c>
      <c r="F34" s="43">
        <f t="shared" si="1"/>
        <v>454.6</v>
      </c>
      <c r="G34" s="6">
        <f>446600+8000</f>
        <v>454600</v>
      </c>
      <c r="H34" s="3"/>
    </row>
    <row r="35" spans="1:8" ht="51" customHeight="1" x14ac:dyDescent="0.3">
      <c r="A35" s="22" t="s">
        <v>28</v>
      </c>
      <c r="B35" s="23" t="s">
        <v>29</v>
      </c>
      <c r="C35" s="23" t="s">
        <v>2</v>
      </c>
      <c r="D35" s="36">
        <f t="shared" si="0"/>
        <v>5</v>
      </c>
      <c r="E35" s="37">
        <f>E36</f>
        <v>5000</v>
      </c>
      <c r="F35" s="42">
        <f t="shared" si="1"/>
        <v>5</v>
      </c>
      <c r="G35" s="6">
        <f>G36</f>
        <v>5000</v>
      </c>
      <c r="H35" s="3"/>
    </row>
    <row r="36" spans="1:8" ht="38.25" customHeight="1" outlineLevel="1" x14ac:dyDescent="0.3">
      <c r="A36" s="9" t="s">
        <v>30</v>
      </c>
      <c r="B36" s="5" t="s">
        <v>31</v>
      </c>
      <c r="C36" s="5" t="s">
        <v>2</v>
      </c>
      <c r="D36" s="34">
        <f t="shared" si="0"/>
        <v>5</v>
      </c>
      <c r="E36" s="35">
        <f>E37</f>
        <v>5000</v>
      </c>
      <c r="F36" s="43">
        <f t="shared" si="1"/>
        <v>5</v>
      </c>
      <c r="G36" s="6">
        <f>G37</f>
        <v>5000</v>
      </c>
      <c r="H36" s="3"/>
    </row>
    <row r="37" spans="1:8" outlineLevel="2" x14ac:dyDescent="0.3">
      <c r="A37" s="9" t="s">
        <v>12</v>
      </c>
      <c r="B37" s="5" t="s">
        <v>31</v>
      </c>
      <c r="C37" s="5" t="s">
        <v>13</v>
      </c>
      <c r="D37" s="34">
        <f t="shared" si="0"/>
        <v>5</v>
      </c>
      <c r="E37" s="35">
        <v>5000</v>
      </c>
      <c r="F37" s="43">
        <f t="shared" si="1"/>
        <v>5</v>
      </c>
      <c r="G37" s="6">
        <v>5000</v>
      </c>
      <c r="H37" s="3"/>
    </row>
    <row r="38" spans="1:8" ht="76.5" customHeight="1" x14ac:dyDescent="0.3">
      <c r="A38" s="22" t="s">
        <v>32</v>
      </c>
      <c r="B38" s="23" t="s">
        <v>33</v>
      </c>
      <c r="C38" s="23" t="s">
        <v>2</v>
      </c>
      <c r="D38" s="36">
        <f t="shared" si="0"/>
        <v>23.2</v>
      </c>
      <c r="E38" s="37">
        <f>E39</f>
        <v>23200</v>
      </c>
      <c r="F38" s="42">
        <f t="shared" si="1"/>
        <v>18.2</v>
      </c>
      <c r="G38" s="6">
        <f>G39</f>
        <v>18200</v>
      </c>
      <c r="H38" s="3"/>
    </row>
    <row r="39" spans="1:8" ht="38.25" customHeight="1" outlineLevel="1" x14ac:dyDescent="0.3">
      <c r="A39" s="9" t="s">
        <v>34</v>
      </c>
      <c r="B39" s="5" t="s">
        <v>35</v>
      </c>
      <c r="C39" s="5" t="s">
        <v>2</v>
      </c>
      <c r="D39" s="34">
        <f t="shared" si="0"/>
        <v>23.2</v>
      </c>
      <c r="E39" s="35">
        <f>E40</f>
        <v>23200</v>
      </c>
      <c r="F39" s="43">
        <f t="shared" si="1"/>
        <v>18.2</v>
      </c>
      <c r="G39" s="6">
        <f>G40</f>
        <v>18200</v>
      </c>
      <c r="H39" s="3"/>
    </row>
    <row r="40" spans="1:8" ht="38.25" customHeight="1" outlineLevel="2" x14ac:dyDescent="0.3">
      <c r="A40" s="9" t="s">
        <v>10</v>
      </c>
      <c r="B40" s="5" t="s">
        <v>35</v>
      </c>
      <c r="C40" s="5" t="s">
        <v>11</v>
      </c>
      <c r="D40" s="34">
        <f t="shared" si="0"/>
        <v>23.2</v>
      </c>
      <c r="E40" s="35">
        <f>[1]Приложение14!$G$52</f>
        <v>23200</v>
      </c>
      <c r="F40" s="43">
        <f t="shared" si="1"/>
        <v>18.2</v>
      </c>
      <c r="G40" s="6">
        <f>[1]Приложение14!$I$52</f>
        <v>18200</v>
      </c>
      <c r="H40" s="3"/>
    </row>
    <row r="41" spans="1:8" ht="63.75" customHeight="1" x14ac:dyDescent="0.3">
      <c r="A41" s="22" t="s">
        <v>36</v>
      </c>
      <c r="B41" s="23" t="s">
        <v>37</v>
      </c>
      <c r="C41" s="23" t="s">
        <v>2</v>
      </c>
      <c r="D41" s="36">
        <f t="shared" si="0"/>
        <v>1111.326</v>
      </c>
      <c r="E41" s="37">
        <f>E42+E44+E46+E48+E50</f>
        <v>1111326</v>
      </c>
      <c r="F41" s="42">
        <f t="shared" si="1"/>
        <v>1201.326</v>
      </c>
      <c r="G41" s="6">
        <f>G42+G44+G46+G48+G50</f>
        <v>1201326</v>
      </c>
      <c r="H41" s="3"/>
    </row>
    <row r="42" spans="1:8" ht="25.5" customHeight="1" outlineLevel="1" x14ac:dyDescent="0.3">
      <c r="A42" s="9" t="s">
        <v>38</v>
      </c>
      <c r="B42" s="5" t="s">
        <v>39</v>
      </c>
      <c r="C42" s="5" t="s">
        <v>2</v>
      </c>
      <c r="D42" s="34">
        <f t="shared" si="0"/>
        <v>309.93599999999998</v>
      </c>
      <c r="E42" s="35">
        <f>E43</f>
        <v>309936</v>
      </c>
      <c r="F42" s="43">
        <f t="shared" si="1"/>
        <v>309.93599999999998</v>
      </c>
      <c r="G42" s="6">
        <f>G43</f>
        <v>309936</v>
      </c>
      <c r="H42" s="3"/>
    </row>
    <row r="43" spans="1:8" ht="38.25" customHeight="1" outlineLevel="2" x14ac:dyDescent="0.3">
      <c r="A43" s="9" t="s">
        <v>10</v>
      </c>
      <c r="B43" s="5" t="s">
        <v>39</v>
      </c>
      <c r="C43" s="5" t="s">
        <v>11</v>
      </c>
      <c r="D43" s="34">
        <f t="shared" si="0"/>
        <v>309.93599999999998</v>
      </c>
      <c r="E43" s="35">
        <f>[1]Приложение14!$G$79</f>
        <v>309936</v>
      </c>
      <c r="F43" s="43">
        <f t="shared" si="1"/>
        <v>309.93599999999998</v>
      </c>
      <c r="G43" s="6">
        <f>[1]Приложение14!$I$79</f>
        <v>309936</v>
      </c>
      <c r="H43" s="3"/>
    </row>
    <row r="44" spans="1:8" ht="25.5" customHeight="1" outlineLevel="1" x14ac:dyDescent="0.3">
      <c r="A44" s="9" t="s">
        <v>40</v>
      </c>
      <c r="B44" s="5" t="s">
        <v>41</v>
      </c>
      <c r="C44" s="5" t="s">
        <v>2</v>
      </c>
      <c r="D44" s="34">
        <f t="shared" si="0"/>
        <v>0</v>
      </c>
      <c r="E44" s="35">
        <f>E45</f>
        <v>0</v>
      </c>
      <c r="F44" s="43">
        <f t="shared" si="1"/>
        <v>0</v>
      </c>
      <c r="G44" s="6">
        <f>G45</f>
        <v>0</v>
      </c>
      <c r="H44" s="3"/>
    </row>
    <row r="45" spans="1:8" ht="38.25" customHeight="1" outlineLevel="2" x14ac:dyDescent="0.3">
      <c r="A45" s="9" t="s">
        <v>10</v>
      </c>
      <c r="B45" s="5" t="s">
        <v>41</v>
      </c>
      <c r="C45" s="5" t="s">
        <v>11</v>
      </c>
      <c r="D45" s="34">
        <f t="shared" si="0"/>
        <v>0</v>
      </c>
      <c r="E45" s="35">
        <f>[1]Приложение14!$G$81</f>
        <v>0</v>
      </c>
      <c r="F45" s="43">
        <f t="shared" si="1"/>
        <v>0</v>
      </c>
      <c r="G45" s="6">
        <v>0</v>
      </c>
      <c r="H45" s="3"/>
    </row>
    <row r="46" spans="1:8" outlineLevel="1" x14ac:dyDescent="0.3">
      <c r="A46" s="9" t="s">
        <v>42</v>
      </c>
      <c r="B46" s="5" t="s">
        <v>43</v>
      </c>
      <c r="C46" s="5" t="s">
        <v>2</v>
      </c>
      <c r="D46" s="34">
        <f t="shared" si="0"/>
        <v>525.39</v>
      </c>
      <c r="E46" s="35">
        <f>E47</f>
        <v>525390</v>
      </c>
      <c r="F46" s="43">
        <f t="shared" si="1"/>
        <v>615.39</v>
      </c>
      <c r="G46" s="6">
        <f>G47</f>
        <v>615390</v>
      </c>
      <c r="H46" s="3"/>
    </row>
    <row r="47" spans="1:8" ht="38.25" customHeight="1" outlineLevel="2" x14ac:dyDescent="0.3">
      <c r="A47" s="9" t="s">
        <v>10</v>
      </c>
      <c r="B47" s="5" t="s">
        <v>43</v>
      </c>
      <c r="C47" s="5" t="s">
        <v>11</v>
      </c>
      <c r="D47" s="34">
        <f t="shared" si="0"/>
        <v>525.39</v>
      </c>
      <c r="E47" s="35">
        <f>[1]Приложение14!$G$87</f>
        <v>525390</v>
      </c>
      <c r="F47" s="43">
        <f t="shared" si="1"/>
        <v>615.39</v>
      </c>
      <c r="G47" s="6">
        <f>[1]Приложение14!$I$87</f>
        <v>615390</v>
      </c>
      <c r="H47" s="3"/>
    </row>
    <row r="48" spans="1:8" ht="25.5" customHeight="1" outlineLevel="1" x14ac:dyDescent="0.3">
      <c r="A48" s="9" t="s">
        <v>44</v>
      </c>
      <c r="B48" s="5" t="s">
        <v>45</v>
      </c>
      <c r="C48" s="5" t="s">
        <v>2</v>
      </c>
      <c r="D48" s="34">
        <f t="shared" si="0"/>
        <v>16</v>
      </c>
      <c r="E48" s="35">
        <f>E49</f>
        <v>16000</v>
      </c>
      <c r="F48" s="43">
        <f t="shared" si="1"/>
        <v>16</v>
      </c>
      <c r="G48" s="6">
        <f>G49</f>
        <v>16000</v>
      </c>
      <c r="H48" s="3"/>
    </row>
    <row r="49" spans="1:8" ht="38.25" customHeight="1" outlineLevel="2" x14ac:dyDescent="0.3">
      <c r="A49" s="9" t="s">
        <v>10</v>
      </c>
      <c r="B49" s="5" t="s">
        <v>45</v>
      </c>
      <c r="C49" s="5" t="s">
        <v>11</v>
      </c>
      <c r="D49" s="34">
        <f t="shared" si="0"/>
        <v>16</v>
      </c>
      <c r="E49" s="35">
        <f>[1]Приложение14!$G$89</f>
        <v>16000</v>
      </c>
      <c r="F49" s="43">
        <f t="shared" si="1"/>
        <v>16</v>
      </c>
      <c r="G49" s="6">
        <f>[1]Приложение14!$I$89</f>
        <v>16000</v>
      </c>
      <c r="H49" s="3"/>
    </row>
    <row r="50" spans="1:8" ht="38.25" customHeight="1" outlineLevel="1" x14ac:dyDescent="0.3">
      <c r="A50" s="9" t="s">
        <v>46</v>
      </c>
      <c r="B50" s="5" t="s">
        <v>47</v>
      </c>
      <c r="C50" s="5" t="s">
        <v>2</v>
      </c>
      <c r="D50" s="34">
        <f t="shared" si="0"/>
        <v>260</v>
      </c>
      <c r="E50" s="35">
        <f>E51</f>
        <v>260000</v>
      </c>
      <c r="F50" s="43">
        <f t="shared" si="1"/>
        <v>260</v>
      </c>
      <c r="G50" s="6">
        <f>G51</f>
        <v>260000</v>
      </c>
      <c r="H50" s="3"/>
    </row>
    <row r="51" spans="1:8" ht="38.25" customHeight="1" outlineLevel="2" x14ac:dyDescent="0.3">
      <c r="A51" s="9" t="s">
        <v>10</v>
      </c>
      <c r="B51" s="5" t="s">
        <v>47</v>
      </c>
      <c r="C51" s="5" t="s">
        <v>11</v>
      </c>
      <c r="D51" s="34">
        <f t="shared" si="0"/>
        <v>260</v>
      </c>
      <c r="E51" s="35">
        <f>[1]Приложение14!$G$91</f>
        <v>260000</v>
      </c>
      <c r="F51" s="43">
        <f t="shared" si="1"/>
        <v>260</v>
      </c>
      <c r="G51" s="6">
        <f>[1]Приложение14!$I$91</f>
        <v>260000</v>
      </c>
      <c r="H51" s="3"/>
    </row>
    <row r="52" spans="1:8" ht="31.2" hidden="1" outlineLevel="1" x14ac:dyDescent="0.3">
      <c r="A52" s="9" t="s">
        <v>48</v>
      </c>
      <c r="B52" s="5" t="s">
        <v>49</v>
      </c>
      <c r="C52" s="5" t="s">
        <v>2</v>
      </c>
      <c r="D52" s="34">
        <f t="shared" si="0"/>
        <v>0</v>
      </c>
      <c r="E52" s="35">
        <v>0</v>
      </c>
      <c r="F52" s="43">
        <f t="shared" si="1"/>
        <v>0</v>
      </c>
      <c r="G52" s="6">
        <v>0</v>
      </c>
      <c r="H52" s="3"/>
    </row>
    <row r="53" spans="1:8" ht="38.25" hidden="1" customHeight="1" outlineLevel="2" x14ac:dyDescent="0.3">
      <c r="A53" s="9" t="s">
        <v>10</v>
      </c>
      <c r="B53" s="5" t="s">
        <v>49</v>
      </c>
      <c r="C53" s="5" t="s">
        <v>11</v>
      </c>
      <c r="D53" s="34">
        <f t="shared" si="0"/>
        <v>0</v>
      </c>
      <c r="E53" s="35">
        <v>0</v>
      </c>
      <c r="F53" s="43">
        <f t="shared" si="1"/>
        <v>0</v>
      </c>
      <c r="G53" s="6">
        <v>0</v>
      </c>
      <c r="H53" s="3"/>
    </row>
    <row r="54" spans="1:8" ht="51" hidden="1" customHeight="1" outlineLevel="1" x14ac:dyDescent="0.3">
      <c r="A54" s="9" t="s">
        <v>50</v>
      </c>
      <c r="B54" s="5" t="s">
        <v>51</v>
      </c>
      <c r="C54" s="5" t="s">
        <v>2</v>
      </c>
      <c r="D54" s="34">
        <f t="shared" si="0"/>
        <v>0</v>
      </c>
      <c r="E54" s="35">
        <v>0</v>
      </c>
      <c r="F54" s="43">
        <f t="shared" si="1"/>
        <v>0</v>
      </c>
      <c r="G54" s="6">
        <v>0</v>
      </c>
      <c r="H54" s="3"/>
    </row>
    <row r="55" spans="1:8" ht="38.25" hidden="1" customHeight="1" outlineLevel="2" x14ac:dyDescent="0.3">
      <c r="A55" s="9" t="s">
        <v>10</v>
      </c>
      <c r="B55" s="5" t="s">
        <v>51</v>
      </c>
      <c r="C55" s="5" t="s">
        <v>11</v>
      </c>
      <c r="D55" s="34">
        <f t="shared" si="0"/>
        <v>0</v>
      </c>
      <c r="E55" s="35">
        <v>0</v>
      </c>
      <c r="F55" s="43">
        <f t="shared" si="1"/>
        <v>0</v>
      </c>
      <c r="G55" s="6">
        <v>0</v>
      </c>
      <c r="H55" s="3"/>
    </row>
    <row r="56" spans="1:8" ht="63.75" customHeight="1" collapsed="1" x14ac:dyDescent="0.3">
      <c r="A56" s="22" t="s">
        <v>52</v>
      </c>
      <c r="B56" s="23" t="s">
        <v>53</v>
      </c>
      <c r="C56" s="23" t="s">
        <v>2</v>
      </c>
      <c r="D56" s="36">
        <f t="shared" si="0"/>
        <v>1779.8227999999999</v>
      </c>
      <c r="E56" s="37">
        <f>E57</f>
        <v>1779822.7999999998</v>
      </c>
      <c r="F56" s="42">
        <f t="shared" si="1"/>
        <v>1795.1286499999999</v>
      </c>
      <c r="G56" s="6">
        <f>G57</f>
        <v>1795128.65</v>
      </c>
      <c r="H56" s="3"/>
    </row>
    <row r="57" spans="1:8" outlineLevel="1" x14ac:dyDescent="0.3">
      <c r="A57" s="9" t="s">
        <v>54</v>
      </c>
      <c r="B57" s="5" t="s">
        <v>55</v>
      </c>
      <c r="C57" s="5" t="s">
        <v>2</v>
      </c>
      <c r="D57" s="34">
        <f t="shared" si="0"/>
        <v>1779.8227999999999</v>
      </c>
      <c r="E57" s="35">
        <f>E58+E59</f>
        <v>1779822.7999999998</v>
      </c>
      <c r="F57" s="43">
        <f t="shared" si="1"/>
        <v>1795.1286499999999</v>
      </c>
      <c r="G57" s="6">
        <f>G58+G59</f>
        <v>1795128.65</v>
      </c>
      <c r="H57" s="3"/>
    </row>
    <row r="58" spans="1:8" ht="89.25" customHeight="1" outlineLevel="2" x14ac:dyDescent="0.3">
      <c r="A58" s="9" t="s">
        <v>6</v>
      </c>
      <c r="B58" s="5" t="s">
        <v>55</v>
      </c>
      <c r="C58" s="5" t="s">
        <v>7</v>
      </c>
      <c r="D58" s="34">
        <f t="shared" si="0"/>
        <v>1174.7221999999999</v>
      </c>
      <c r="E58" s="35">
        <f>[1]Приложение14!$G$110</f>
        <v>1174722.2</v>
      </c>
      <c r="F58" s="43">
        <f t="shared" si="1"/>
        <v>1174.7221999999999</v>
      </c>
      <c r="G58" s="6">
        <f>[1]Приложение14!$I$110</f>
        <v>1174722.2</v>
      </c>
      <c r="H58" s="3"/>
    </row>
    <row r="59" spans="1:8" ht="38.25" customHeight="1" outlineLevel="2" x14ac:dyDescent="0.3">
      <c r="A59" s="9" t="s">
        <v>10</v>
      </c>
      <c r="B59" s="5" t="s">
        <v>55</v>
      </c>
      <c r="C59" s="5" t="s">
        <v>11</v>
      </c>
      <c r="D59" s="34">
        <f t="shared" si="0"/>
        <v>605.10059999999999</v>
      </c>
      <c r="E59" s="35">
        <f>[1]Приложение14!$G$111</f>
        <v>605100.6</v>
      </c>
      <c r="F59" s="43">
        <f t="shared" si="1"/>
        <v>620.40644999999995</v>
      </c>
      <c r="G59" s="6">
        <f>[1]Приложение14!$I$111</f>
        <v>620406.44999999995</v>
      </c>
      <c r="H59" s="3"/>
    </row>
    <row r="60" spans="1:8" ht="51" customHeight="1" x14ac:dyDescent="0.3">
      <c r="A60" s="22" t="s">
        <v>56</v>
      </c>
      <c r="B60" s="23" t="s">
        <v>57</v>
      </c>
      <c r="C60" s="23" t="s">
        <v>2</v>
      </c>
      <c r="D60" s="36">
        <f t="shared" si="0"/>
        <v>10</v>
      </c>
      <c r="E60" s="37">
        <f>E61</f>
        <v>10000</v>
      </c>
      <c r="F60" s="42">
        <f t="shared" si="1"/>
        <v>10</v>
      </c>
      <c r="G60" s="6">
        <f>G61</f>
        <v>10000</v>
      </c>
      <c r="H60" s="3"/>
    </row>
    <row r="61" spans="1:8" ht="31.2" outlineLevel="1" x14ac:dyDescent="0.3">
      <c r="A61" s="9" t="s">
        <v>58</v>
      </c>
      <c r="B61" s="5" t="s">
        <v>59</v>
      </c>
      <c r="C61" s="5" t="s">
        <v>2</v>
      </c>
      <c r="D61" s="34">
        <f t="shared" si="0"/>
        <v>10</v>
      </c>
      <c r="E61" s="35">
        <f>E62</f>
        <v>10000</v>
      </c>
      <c r="F61" s="43">
        <f t="shared" si="1"/>
        <v>10</v>
      </c>
      <c r="G61" s="6">
        <f>G62</f>
        <v>10000</v>
      </c>
      <c r="H61" s="3"/>
    </row>
    <row r="62" spans="1:8" ht="31.2" outlineLevel="2" x14ac:dyDescent="0.3">
      <c r="A62" s="9" t="s">
        <v>22</v>
      </c>
      <c r="B62" s="5" t="s">
        <v>59</v>
      </c>
      <c r="C62" s="5">
        <v>200</v>
      </c>
      <c r="D62" s="34">
        <f t="shared" si="0"/>
        <v>10</v>
      </c>
      <c r="E62" s="35">
        <v>10000</v>
      </c>
      <c r="F62" s="43">
        <f t="shared" si="1"/>
        <v>10</v>
      </c>
      <c r="G62" s="6">
        <v>10000</v>
      </c>
      <c r="H62" s="3"/>
    </row>
    <row r="63" spans="1:8" ht="89.25" customHeight="1" x14ac:dyDescent="0.3">
      <c r="A63" s="22" t="s">
        <v>93</v>
      </c>
      <c r="B63" s="23" t="s">
        <v>60</v>
      </c>
      <c r="C63" s="23" t="s">
        <v>2</v>
      </c>
      <c r="D63" s="36">
        <f t="shared" si="0"/>
        <v>710</v>
      </c>
      <c r="E63" s="37">
        <f>E64</f>
        <v>710000</v>
      </c>
      <c r="F63" s="42">
        <f t="shared" si="1"/>
        <v>760</v>
      </c>
      <c r="G63" s="6">
        <f>G64</f>
        <v>760000</v>
      </c>
      <c r="H63" s="3"/>
    </row>
    <row r="64" spans="1:8" ht="38.25" customHeight="1" outlineLevel="1" x14ac:dyDescent="0.3">
      <c r="A64" s="9" t="s">
        <v>61</v>
      </c>
      <c r="B64" s="5" t="s">
        <v>62</v>
      </c>
      <c r="C64" s="5" t="s">
        <v>2</v>
      </c>
      <c r="D64" s="34">
        <f t="shared" si="0"/>
        <v>710</v>
      </c>
      <c r="E64" s="35">
        <f>E65+E66</f>
        <v>710000</v>
      </c>
      <c r="F64" s="43">
        <f t="shared" si="1"/>
        <v>760</v>
      </c>
      <c r="G64" s="6">
        <f>G65</f>
        <v>760000</v>
      </c>
      <c r="H64" s="3"/>
    </row>
    <row r="65" spans="1:8" ht="38.25" customHeight="1" outlineLevel="2" x14ac:dyDescent="0.3">
      <c r="A65" s="9" t="s">
        <v>10</v>
      </c>
      <c r="B65" s="5" t="s">
        <v>62</v>
      </c>
      <c r="C65" s="5" t="s">
        <v>11</v>
      </c>
      <c r="D65" s="34">
        <f t="shared" si="0"/>
        <v>710</v>
      </c>
      <c r="E65" s="35">
        <f>[1]Приложение14!$G$67</f>
        <v>710000</v>
      </c>
      <c r="F65" s="43">
        <f t="shared" si="1"/>
        <v>760</v>
      </c>
      <c r="G65" s="6">
        <f>[1]Приложение14!$I$67</f>
        <v>760000</v>
      </c>
      <c r="H65" s="3"/>
    </row>
    <row r="66" spans="1:8" ht="51" customHeight="1" outlineLevel="1" x14ac:dyDescent="0.3">
      <c r="A66" s="68" t="s">
        <v>113</v>
      </c>
      <c r="B66" s="5" t="s">
        <v>92</v>
      </c>
      <c r="C66" s="5">
        <v>200</v>
      </c>
      <c r="D66" s="43">
        <f>D67+D69</f>
        <v>0</v>
      </c>
      <c r="E66" s="43">
        <f t="shared" ref="E66" si="2">E67+E69</f>
        <v>0</v>
      </c>
      <c r="F66" s="43">
        <f t="shared" si="1"/>
        <v>0</v>
      </c>
      <c r="G66" s="6">
        <v>0</v>
      </c>
      <c r="H66" s="3"/>
    </row>
    <row r="67" spans="1:8" ht="38.25" customHeight="1" outlineLevel="2" x14ac:dyDescent="0.3">
      <c r="A67" s="67" t="s">
        <v>110</v>
      </c>
      <c r="B67" s="5" t="s">
        <v>92</v>
      </c>
      <c r="C67" s="5" t="s">
        <v>2</v>
      </c>
      <c r="D67" s="43">
        <f t="shared" ref="D67:D70" si="3">E67/1000</f>
        <v>0</v>
      </c>
      <c r="E67" s="69">
        <f>E68</f>
        <v>0</v>
      </c>
      <c r="F67" s="43">
        <f t="shared" si="1"/>
        <v>0</v>
      </c>
      <c r="G67" s="6">
        <v>0</v>
      </c>
      <c r="H67" s="3"/>
    </row>
    <row r="68" spans="1:8" ht="51" customHeight="1" outlineLevel="1" x14ac:dyDescent="0.3">
      <c r="A68" s="67" t="s">
        <v>111</v>
      </c>
      <c r="B68" s="5" t="s">
        <v>92</v>
      </c>
      <c r="C68" s="5" t="s">
        <v>11</v>
      </c>
      <c r="D68" s="43">
        <f t="shared" si="3"/>
        <v>0</v>
      </c>
      <c r="E68" s="69">
        <v>0</v>
      </c>
      <c r="F68" s="43">
        <f t="shared" si="1"/>
        <v>0</v>
      </c>
      <c r="G68" s="6">
        <v>0</v>
      </c>
      <c r="H68" s="3"/>
    </row>
    <row r="69" spans="1:8" ht="38.25" customHeight="1" outlineLevel="2" x14ac:dyDescent="0.3">
      <c r="A69" s="67" t="s">
        <v>112</v>
      </c>
      <c r="B69" s="5">
        <v>1100015550</v>
      </c>
      <c r="C69" s="5" t="s">
        <v>2</v>
      </c>
      <c r="D69" s="43">
        <f t="shared" si="3"/>
        <v>0</v>
      </c>
      <c r="E69" s="43">
        <f>E70</f>
        <v>0</v>
      </c>
      <c r="F69" s="43">
        <f t="shared" si="1"/>
        <v>0</v>
      </c>
      <c r="G69" s="6">
        <v>0</v>
      </c>
      <c r="H69" s="3"/>
    </row>
    <row r="70" spans="1:8" ht="38.25" customHeight="1" outlineLevel="1" x14ac:dyDescent="0.3">
      <c r="A70" s="67" t="s">
        <v>111</v>
      </c>
      <c r="B70" s="5" t="s">
        <v>64</v>
      </c>
      <c r="C70" s="5" t="s">
        <v>11</v>
      </c>
      <c r="D70" s="43">
        <f t="shared" si="3"/>
        <v>0</v>
      </c>
      <c r="E70" s="43">
        <v>0</v>
      </c>
      <c r="F70" s="43">
        <f t="shared" si="1"/>
        <v>0</v>
      </c>
      <c r="G70" s="6">
        <v>0</v>
      </c>
      <c r="H70" s="3"/>
    </row>
    <row r="71" spans="1:8" ht="38.25" hidden="1" customHeight="1" outlineLevel="2" x14ac:dyDescent="0.3">
      <c r="A71" s="9" t="s">
        <v>10</v>
      </c>
      <c r="B71" s="5" t="s">
        <v>65</v>
      </c>
      <c r="C71" s="5" t="s">
        <v>11</v>
      </c>
      <c r="D71" s="34">
        <f t="shared" si="0"/>
        <v>0</v>
      </c>
      <c r="E71" s="35">
        <v>0</v>
      </c>
      <c r="F71" s="43">
        <f t="shared" si="1"/>
        <v>0</v>
      </c>
      <c r="G71" s="6">
        <v>0</v>
      </c>
      <c r="H71" s="3"/>
    </row>
    <row r="72" spans="1:8" ht="63.75" hidden="1" customHeight="1" collapsed="1" x14ac:dyDescent="0.3">
      <c r="A72" s="22" t="s">
        <v>66</v>
      </c>
      <c r="B72" s="23" t="s">
        <v>67</v>
      </c>
      <c r="C72" s="23" t="s">
        <v>2</v>
      </c>
      <c r="D72" s="36">
        <f t="shared" si="0"/>
        <v>0</v>
      </c>
      <c r="E72" s="37">
        <v>0</v>
      </c>
      <c r="F72" s="42">
        <f t="shared" si="1"/>
        <v>0</v>
      </c>
      <c r="G72" s="6">
        <v>0</v>
      </c>
      <c r="H72" s="3"/>
    </row>
    <row r="73" spans="1:8" ht="38.25" hidden="1" customHeight="1" outlineLevel="1" x14ac:dyDescent="0.3">
      <c r="A73" s="9" t="s">
        <v>68</v>
      </c>
      <c r="B73" s="5" t="s">
        <v>69</v>
      </c>
      <c r="C73" s="5" t="s">
        <v>2</v>
      </c>
      <c r="D73" s="34">
        <f t="shared" si="0"/>
        <v>0</v>
      </c>
      <c r="E73" s="35">
        <v>0</v>
      </c>
      <c r="F73" s="43">
        <f t="shared" si="1"/>
        <v>0</v>
      </c>
      <c r="G73" s="6">
        <v>0</v>
      </c>
      <c r="H73" s="3"/>
    </row>
    <row r="74" spans="1:8" ht="38.25" hidden="1" customHeight="1" outlineLevel="2" x14ac:dyDescent="0.3">
      <c r="A74" s="9" t="s">
        <v>10</v>
      </c>
      <c r="B74" s="5" t="s">
        <v>69</v>
      </c>
      <c r="C74" s="5" t="s">
        <v>11</v>
      </c>
      <c r="D74" s="34">
        <f t="shared" si="0"/>
        <v>0</v>
      </c>
      <c r="E74" s="35">
        <v>0</v>
      </c>
      <c r="F74" s="43">
        <f t="shared" si="1"/>
        <v>0</v>
      </c>
      <c r="G74" s="6">
        <v>0</v>
      </c>
      <c r="H74" s="3"/>
    </row>
    <row r="75" spans="1:8" ht="38.25" hidden="1" customHeight="1" outlineLevel="1" x14ac:dyDescent="0.3">
      <c r="A75" s="9" t="s">
        <v>70</v>
      </c>
      <c r="B75" s="5" t="s">
        <v>71</v>
      </c>
      <c r="C75" s="5" t="s">
        <v>2</v>
      </c>
      <c r="D75" s="34">
        <f t="shared" si="0"/>
        <v>0</v>
      </c>
      <c r="E75" s="35">
        <v>0</v>
      </c>
      <c r="F75" s="43">
        <f t="shared" si="1"/>
        <v>0</v>
      </c>
      <c r="G75" s="6">
        <v>0</v>
      </c>
      <c r="H75" s="3"/>
    </row>
    <row r="76" spans="1:8" ht="38.25" hidden="1" customHeight="1" outlineLevel="2" x14ac:dyDescent="0.3">
      <c r="A76" s="9" t="s">
        <v>10</v>
      </c>
      <c r="B76" s="5" t="s">
        <v>71</v>
      </c>
      <c r="C76" s="5" t="s">
        <v>11</v>
      </c>
      <c r="D76" s="34">
        <f t="shared" si="0"/>
        <v>0</v>
      </c>
      <c r="E76" s="35">
        <v>0</v>
      </c>
      <c r="F76" s="43">
        <f t="shared" si="1"/>
        <v>0</v>
      </c>
      <c r="G76" s="6">
        <v>0</v>
      </c>
      <c r="H76" s="3"/>
    </row>
    <row r="77" spans="1:8" ht="51" hidden="1" customHeight="1" x14ac:dyDescent="0.3">
      <c r="A77" s="22" t="s">
        <v>72</v>
      </c>
      <c r="B77" s="23" t="s">
        <v>73</v>
      </c>
      <c r="C77" s="23" t="s">
        <v>2</v>
      </c>
      <c r="D77" s="36">
        <f t="shared" ref="D77:D90" si="4">E77/1000</f>
        <v>0</v>
      </c>
      <c r="E77" s="37">
        <v>0</v>
      </c>
      <c r="F77" s="42">
        <f t="shared" ref="F77:F90" si="5">G77/1000</f>
        <v>0</v>
      </c>
      <c r="G77" s="6">
        <v>0</v>
      </c>
      <c r="H77" s="3"/>
    </row>
    <row r="78" spans="1:8" ht="46.8" hidden="1" outlineLevel="1" x14ac:dyDescent="0.3">
      <c r="A78" s="9" t="s">
        <v>74</v>
      </c>
      <c r="B78" s="5" t="s">
        <v>75</v>
      </c>
      <c r="C78" s="5" t="s">
        <v>2</v>
      </c>
      <c r="D78" s="34">
        <f t="shared" si="4"/>
        <v>0</v>
      </c>
      <c r="E78" s="35">
        <v>0</v>
      </c>
      <c r="F78" s="43">
        <f t="shared" si="5"/>
        <v>0</v>
      </c>
      <c r="G78" s="6">
        <v>0</v>
      </c>
      <c r="H78" s="3"/>
    </row>
    <row r="79" spans="1:8" ht="38.25" hidden="1" customHeight="1" outlineLevel="2" x14ac:dyDescent="0.3">
      <c r="A79" s="9" t="s">
        <v>10</v>
      </c>
      <c r="B79" s="5" t="s">
        <v>75</v>
      </c>
      <c r="C79" s="5" t="s">
        <v>11</v>
      </c>
      <c r="D79" s="34">
        <f t="shared" si="4"/>
        <v>0</v>
      </c>
      <c r="E79" s="35">
        <v>0</v>
      </c>
      <c r="F79" s="43">
        <f t="shared" si="5"/>
        <v>0</v>
      </c>
      <c r="G79" s="6">
        <v>0</v>
      </c>
      <c r="H79" s="3"/>
    </row>
    <row r="80" spans="1:8" ht="46.8" hidden="1" outlineLevel="1" x14ac:dyDescent="0.3">
      <c r="A80" s="9" t="s">
        <v>74</v>
      </c>
      <c r="B80" s="5" t="s">
        <v>76</v>
      </c>
      <c r="C80" s="5" t="s">
        <v>2</v>
      </c>
      <c r="D80" s="34">
        <f t="shared" si="4"/>
        <v>0</v>
      </c>
      <c r="E80" s="35">
        <v>0</v>
      </c>
      <c r="F80" s="43">
        <f t="shared" si="5"/>
        <v>0</v>
      </c>
      <c r="G80" s="6">
        <v>0</v>
      </c>
      <c r="H80" s="3"/>
    </row>
    <row r="81" spans="1:8" ht="38.25" hidden="1" customHeight="1" outlineLevel="2" x14ac:dyDescent="0.3">
      <c r="A81" s="9" t="s">
        <v>10</v>
      </c>
      <c r="B81" s="5" t="s">
        <v>76</v>
      </c>
      <c r="C81" s="5" t="s">
        <v>11</v>
      </c>
      <c r="D81" s="34">
        <f t="shared" si="4"/>
        <v>0</v>
      </c>
      <c r="E81" s="35">
        <v>0</v>
      </c>
      <c r="F81" s="43">
        <f t="shared" si="5"/>
        <v>0</v>
      </c>
      <c r="G81" s="6">
        <v>0</v>
      </c>
      <c r="H81" s="3"/>
    </row>
    <row r="82" spans="1:8" ht="25.5" hidden="1" customHeight="1" outlineLevel="1" x14ac:dyDescent="0.3">
      <c r="A82" s="9" t="s">
        <v>77</v>
      </c>
      <c r="B82" s="5" t="s">
        <v>78</v>
      </c>
      <c r="C82" s="5" t="s">
        <v>2</v>
      </c>
      <c r="D82" s="34">
        <f t="shared" si="4"/>
        <v>0</v>
      </c>
      <c r="E82" s="35">
        <v>0</v>
      </c>
      <c r="F82" s="43">
        <f t="shared" si="5"/>
        <v>0</v>
      </c>
      <c r="G82" s="6">
        <v>0</v>
      </c>
      <c r="H82" s="3"/>
    </row>
    <row r="83" spans="1:8" ht="38.25" hidden="1" customHeight="1" outlineLevel="2" x14ac:dyDescent="0.3">
      <c r="A83" s="9" t="s">
        <v>10</v>
      </c>
      <c r="B83" s="5" t="s">
        <v>78</v>
      </c>
      <c r="C83" s="5" t="s">
        <v>11</v>
      </c>
      <c r="D83" s="34">
        <f t="shared" si="4"/>
        <v>0</v>
      </c>
      <c r="E83" s="35">
        <v>0</v>
      </c>
      <c r="F83" s="43">
        <f t="shared" si="5"/>
        <v>0</v>
      </c>
      <c r="G83" s="6">
        <v>0</v>
      </c>
      <c r="H83" s="3"/>
    </row>
    <row r="84" spans="1:8" ht="38.25" hidden="1" customHeight="1" outlineLevel="1" x14ac:dyDescent="0.3">
      <c r="A84" s="9" t="s">
        <v>79</v>
      </c>
      <c r="B84" s="5" t="s">
        <v>80</v>
      </c>
      <c r="C84" s="5" t="s">
        <v>2</v>
      </c>
      <c r="D84" s="34">
        <f t="shared" si="4"/>
        <v>0</v>
      </c>
      <c r="E84" s="35">
        <v>0</v>
      </c>
      <c r="F84" s="43">
        <f t="shared" si="5"/>
        <v>0</v>
      </c>
      <c r="G84" s="6">
        <v>0</v>
      </c>
      <c r="H84" s="3"/>
    </row>
    <row r="85" spans="1:8" ht="38.25" hidden="1" customHeight="1" outlineLevel="2" x14ac:dyDescent="0.3">
      <c r="A85" s="9" t="s">
        <v>10</v>
      </c>
      <c r="B85" s="5" t="s">
        <v>80</v>
      </c>
      <c r="C85" s="5" t="s">
        <v>11</v>
      </c>
      <c r="D85" s="34">
        <f t="shared" si="4"/>
        <v>0</v>
      </c>
      <c r="E85" s="35">
        <v>0</v>
      </c>
      <c r="F85" s="43">
        <f t="shared" si="5"/>
        <v>0</v>
      </c>
      <c r="G85" s="6">
        <v>0</v>
      </c>
      <c r="H85" s="3"/>
    </row>
    <row r="86" spans="1:8" ht="51" hidden="1" customHeight="1" x14ac:dyDescent="0.3">
      <c r="A86" s="22" t="s">
        <v>81</v>
      </c>
      <c r="B86" s="23" t="s">
        <v>82</v>
      </c>
      <c r="C86" s="23" t="s">
        <v>2</v>
      </c>
      <c r="D86" s="36">
        <f t="shared" si="4"/>
        <v>0</v>
      </c>
      <c r="E86" s="37">
        <v>0</v>
      </c>
      <c r="F86" s="42">
        <f t="shared" si="5"/>
        <v>0</v>
      </c>
      <c r="G86" s="6">
        <v>0</v>
      </c>
      <c r="H86" s="3"/>
    </row>
    <row r="87" spans="1:8" ht="51" hidden="1" customHeight="1" outlineLevel="1" x14ac:dyDescent="0.3">
      <c r="A87" s="9" t="s">
        <v>83</v>
      </c>
      <c r="B87" s="5" t="s">
        <v>84</v>
      </c>
      <c r="C87" s="5" t="s">
        <v>2</v>
      </c>
      <c r="D87" s="34">
        <f t="shared" si="4"/>
        <v>0</v>
      </c>
      <c r="E87" s="35">
        <v>0</v>
      </c>
      <c r="F87" s="43">
        <f t="shared" si="5"/>
        <v>0</v>
      </c>
      <c r="G87" s="6">
        <v>0</v>
      </c>
      <c r="H87" s="3"/>
    </row>
    <row r="88" spans="1:8" ht="38.25" hidden="1" customHeight="1" outlineLevel="2" x14ac:dyDescent="0.3">
      <c r="A88" s="9" t="s">
        <v>10</v>
      </c>
      <c r="B88" s="5" t="s">
        <v>84</v>
      </c>
      <c r="C88" s="5" t="s">
        <v>11</v>
      </c>
      <c r="D88" s="34">
        <f t="shared" si="4"/>
        <v>0</v>
      </c>
      <c r="E88" s="35">
        <v>0</v>
      </c>
      <c r="F88" s="43">
        <f t="shared" si="5"/>
        <v>0</v>
      </c>
      <c r="G88" s="6">
        <v>0</v>
      </c>
      <c r="H88" s="3"/>
    </row>
    <row r="89" spans="1:8" ht="31.2" hidden="1" outlineLevel="1" x14ac:dyDescent="0.3">
      <c r="A89" s="9" t="s">
        <v>85</v>
      </c>
      <c r="B89" s="5" t="s">
        <v>86</v>
      </c>
      <c r="C89" s="5" t="s">
        <v>2</v>
      </c>
      <c r="D89" s="34">
        <f t="shared" si="4"/>
        <v>0</v>
      </c>
      <c r="E89" s="35">
        <v>0</v>
      </c>
      <c r="F89" s="43">
        <f t="shared" si="5"/>
        <v>0</v>
      </c>
      <c r="G89" s="6">
        <v>0</v>
      </c>
      <c r="H89" s="3"/>
    </row>
    <row r="90" spans="1:8" ht="38.25" hidden="1" customHeight="1" outlineLevel="2" x14ac:dyDescent="0.3">
      <c r="A90" s="24" t="s">
        <v>10</v>
      </c>
      <c r="B90" s="25" t="s">
        <v>86</v>
      </c>
      <c r="C90" s="25" t="s">
        <v>11</v>
      </c>
      <c r="D90" s="38">
        <f t="shared" si="4"/>
        <v>0</v>
      </c>
      <c r="E90" s="39">
        <v>0</v>
      </c>
      <c r="F90" s="39">
        <f t="shared" si="5"/>
        <v>0</v>
      </c>
      <c r="G90" s="64">
        <v>0</v>
      </c>
      <c r="H90" s="3"/>
    </row>
    <row r="91" spans="1:8" ht="15.75" customHeight="1" collapsed="1" x14ac:dyDescent="0.3">
      <c r="A91" s="94" t="s">
        <v>87</v>
      </c>
      <c r="B91" s="94"/>
      <c r="C91" s="94"/>
      <c r="D91" s="40">
        <f>E91/1000-0.1</f>
        <v>9085.5829799999992</v>
      </c>
      <c r="E91" s="70">
        <f>E12+E35+E38+E41+E56+E60+E63+E72+E77+E86</f>
        <v>9085682.9800000004</v>
      </c>
      <c r="F91" s="41">
        <f>G91/1000-0.1</f>
        <v>9386.3682499999995</v>
      </c>
      <c r="G91" s="65">
        <f>G86+G77+G72+G63+G60+G56+G41+G38+G37+G12</f>
        <v>9386468.25</v>
      </c>
      <c r="H91" s="3"/>
    </row>
    <row r="92" spans="1:8" ht="12.75" customHeight="1" x14ac:dyDescent="0.3">
      <c r="A92" s="10"/>
      <c r="B92" s="3"/>
      <c r="C92" s="3"/>
      <c r="D92" s="3"/>
      <c r="E92" s="3"/>
      <c r="F92" s="3"/>
      <c r="G92" s="3"/>
      <c r="H92" s="3"/>
    </row>
    <row r="93" spans="1:8" ht="25.65" customHeight="1" x14ac:dyDescent="0.3">
      <c r="A93" s="74"/>
      <c r="B93" s="74"/>
      <c r="C93" s="74"/>
      <c r="D93" s="74"/>
      <c r="E93" s="74"/>
      <c r="F93" s="74"/>
      <c r="G93" s="74"/>
      <c r="H93" s="3"/>
    </row>
  </sheetData>
  <mergeCells count="5">
    <mergeCell ref="A7:F9"/>
    <mergeCell ref="A6:F6"/>
    <mergeCell ref="A10:G10"/>
    <mergeCell ref="A91:C91"/>
    <mergeCell ref="A93:G93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10</vt:lpstr>
      <vt:lpstr>'Приложение 10'!Заголовки_для_печати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2022-12-19T11:02:25Z</cp:lastPrinted>
  <dcterms:created xsi:type="dcterms:W3CDTF">2020-02-04T05:54:42Z</dcterms:created>
  <dcterms:modified xsi:type="dcterms:W3CDTF">2022-12-19T11:02:28Z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