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4\исполнение бюджета 3 кв\"/>
    </mc:Choice>
  </mc:AlternateContent>
  <bookViews>
    <workbookView xWindow="-120" yWindow="-120" windowWidth="19440" windowHeight="13176" activeTab="1"/>
  </bookViews>
  <sheets>
    <sheet name="3" sheetId="2" r:id="rId1"/>
    <sheet name="4" sheetId="4" r:id="rId2"/>
  </sheets>
  <definedNames>
    <definedName name="_xlnm.Print_Titles" localSheetId="0">'3'!$6:$6</definedName>
    <definedName name="_xlnm.Print_Titles" localSheetId="1">'4'!$8:$8</definedName>
  </definedNames>
  <calcPr calcId="152511"/>
</workbook>
</file>

<file path=xl/calcChain.xml><?xml version="1.0" encoding="utf-8"?>
<calcChain xmlns="http://schemas.openxmlformats.org/spreadsheetml/2006/main">
  <c r="H175" i="4" l="1"/>
  <c r="H10" i="4"/>
  <c r="G84" i="4"/>
  <c r="G74" i="4" s="1"/>
  <c r="I84" i="4"/>
  <c r="I78" i="4"/>
  <c r="I80" i="4"/>
  <c r="I88" i="4"/>
  <c r="H127" i="4"/>
  <c r="I127" i="4"/>
  <c r="I128" i="4"/>
  <c r="I130" i="4"/>
  <c r="I132" i="4"/>
  <c r="I137" i="4"/>
  <c r="I139" i="4"/>
  <c r="G141" i="4"/>
  <c r="E61" i="2" l="1"/>
  <c r="H168" i="4" l="1"/>
  <c r="F141" i="4"/>
  <c r="F156" i="4"/>
  <c r="I125" i="4"/>
  <c r="I102" i="4" s="1"/>
  <c r="I101" i="4" s="1"/>
  <c r="I123" i="4"/>
  <c r="I56" i="4"/>
  <c r="I57" i="4"/>
  <c r="I37" i="4"/>
  <c r="H167" i="4" l="1"/>
  <c r="H106" i="4"/>
  <c r="H108" i="4"/>
  <c r="G9" i="2"/>
  <c r="G12" i="2"/>
  <c r="G13" i="2"/>
  <c r="G16" i="2"/>
  <c r="G17" i="2"/>
  <c r="G18" i="2"/>
  <c r="G19" i="2"/>
  <c r="G20" i="2"/>
  <c r="G21" i="2"/>
  <c r="G22" i="2"/>
  <c r="G26" i="2"/>
  <c r="G27" i="2"/>
  <c r="G30" i="2"/>
  <c r="G31" i="2"/>
  <c r="G33" i="2"/>
  <c r="G35" i="2"/>
  <c r="G36" i="2"/>
  <c r="G37" i="2"/>
  <c r="G40" i="2"/>
  <c r="G42" i="2"/>
  <c r="G45" i="2"/>
  <c r="G46" i="2"/>
  <c r="G48" i="2"/>
  <c r="G51" i="2"/>
  <c r="G52" i="2"/>
  <c r="G54" i="2"/>
  <c r="G55" i="2"/>
  <c r="G58" i="2"/>
  <c r="G60" i="2"/>
  <c r="G62" i="2"/>
  <c r="G65" i="2"/>
  <c r="G66" i="2"/>
  <c r="G67" i="2"/>
  <c r="G70" i="2"/>
  <c r="G71" i="2"/>
  <c r="G74" i="2"/>
  <c r="G76" i="2"/>
  <c r="G78" i="2"/>
  <c r="G80" i="2"/>
  <c r="G82" i="2"/>
  <c r="G86" i="2"/>
  <c r="G87" i="2"/>
  <c r="G89" i="2"/>
  <c r="G91" i="2"/>
  <c r="G93" i="2"/>
  <c r="G96" i="2"/>
  <c r="G98" i="2"/>
  <c r="F92" i="2"/>
  <c r="F97" i="2"/>
  <c r="F81" i="2"/>
  <c r="F79" i="2"/>
  <c r="F61" i="2"/>
  <c r="F53" i="2"/>
  <c r="F47" i="2"/>
  <c r="F41" i="2"/>
  <c r="F8" i="2"/>
  <c r="E97" i="2"/>
  <c r="E95" i="2"/>
  <c r="E94" i="2" s="1"/>
  <c r="G94" i="2" s="1"/>
  <c r="E92" i="2"/>
  <c r="E90" i="2"/>
  <c r="G90" i="2" s="1"/>
  <c r="E88" i="2"/>
  <c r="G88" i="2" s="1"/>
  <c r="E85" i="2"/>
  <c r="E84" i="2" s="1"/>
  <c r="G84" i="2" s="1"/>
  <c r="E81" i="2"/>
  <c r="E79" i="2"/>
  <c r="E77" i="2"/>
  <c r="G77" i="2" s="1"/>
  <c r="E75" i="2"/>
  <c r="G75" i="2" s="1"/>
  <c r="E73" i="2"/>
  <c r="G73" i="2" s="1"/>
  <c r="E69" i="2"/>
  <c r="E68" i="2" s="1"/>
  <c r="G68" i="2" s="1"/>
  <c r="E64" i="2"/>
  <c r="E63" i="2" s="1"/>
  <c r="G63" i="2" s="1"/>
  <c r="E59" i="2"/>
  <c r="G59" i="2" s="1"/>
  <c r="E57" i="2"/>
  <c r="G57" i="2" s="1"/>
  <c r="E53" i="2"/>
  <c r="E50" i="2"/>
  <c r="E49" i="2" s="1"/>
  <c r="G49" i="2" s="1"/>
  <c r="E47" i="2"/>
  <c r="E44" i="2"/>
  <c r="E43" i="2" s="1"/>
  <c r="G43" i="2" s="1"/>
  <c r="E41" i="2"/>
  <c r="E39" i="2"/>
  <c r="E38" i="2" s="1"/>
  <c r="G38" i="2" s="1"/>
  <c r="E34" i="2"/>
  <c r="G34" i="2" s="1"/>
  <c r="E32" i="2"/>
  <c r="G32" i="2" s="1"/>
  <c r="E29" i="2"/>
  <c r="G29" i="2" s="1"/>
  <c r="E25" i="2"/>
  <c r="E24" i="2" s="1"/>
  <c r="E23" i="2" s="1"/>
  <c r="E8" i="2" s="1"/>
  <c r="E15" i="2"/>
  <c r="E14" i="2" s="1"/>
  <c r="G14" i="2" s="1"/>
  <c r="E11" i="2"/>
  <c r="E10" i="2" s="1"/>
  <c r="G10" i="2" s="1"/>
  <c r="G47" i="2" l="1"/>
  <c r="G79" i="2"/>
  <c r="G39" i="2"/>
  <c r="G81" i="2"/>
  <c r="G92" i="2"/>
  <c r="G41" i="2"/>
  <c r="G69" i="2"/>
  <c r="G11" i="2"/>
  <c r="G53" i="2"/>
  <c r="G95" i="2"/>
  <c r="G61" i="2"/>
  <c r="G8" i="2"/>
  <c r="G97" i="2"/>
  <c r="G23" i="2"/>
  <c r="G15" i="2"/>
  <c r="G50" i="2"/>
  <c r="G85" i="2"/>
  <c r="G25" i="2"/>
  <c r="G64" i="2"/>
  <c r="G44" i="2"/>
  <c r="G24" i="2"/>
  <c r="F7" i="2"/>
  <c r="E83" i="2"/>
  <c r="G83" i="2" s="1"/>
  <c r="E28" i="2"/>
  <c r="G28" i="2" s="1"/>
  <c r="E7" i="2"/>
  <c r="E72" i="2"/>
  <c r="G72" i="2" s="1"/>
  <c r="E56" i="2"/>
  <c r="G56" i="2" s="1"/>
  <c r="G7" i="2" l="1"/>
  <c r="I31" i="4"/>
  <c r="H76" i="4"/>
  <c r="H20" i="4"/>
  <c r="I18" i="4"/>
  <c r="I17" i="4" s="1"/>
  <c r="I51" i="4"/>
  <c r="I42" i="4"/>
  <c r="I41" i="4" s="1"/>
  <c r="I14" i="4"/>
  <c r="I167" i="4" l="1"/>
  <c r="I166" i="4" s="1"/>
  <c r="I165" i="4" s="1"/>
  <c r="I164" i="4" s="1"/>
  <c r="I172" i="4"/>
  <c r="I171" i="4" s="1"/>
  <c r="I170" i="4" s="1"/>
  <c r="I169" i="4" s="1"/>
  <c r="I158" i="4"/>
  <c r="I155" i="4"/>
  <c r="I143" i="4"/>
  <c r="H143" i="4" s="1"/>
  <c r="I145" i="4"/>
  <c r="G145" i="4"/>
  <c r="G142" i="4" s="1"/>
  <c r="I103" i="4"/>
  <c r="I95" i="4"/>
  <c r="I94" i="4" s="1"/>
  <c r="I93" i="4" s="1"/>
  <c r="I135" i="4"/>
  <c r="I134" i="4" s="1"/>
  <c r="H124" i="4"/>
  <c r="H125" i="4"/>
  <c r="H126" i="4"/>
  <c r="H128" i="4"/>
  <c r="H129" i="4"/>
  <c r="H130" i="4"/>
  <c r="H131" i="4"/>
  <c r="H132" i="4"/>
  <c r="H133" i="4"/>
  <c r="H136" i="4"/>
  <c r="H137" i="4"/>
  <c r="H138" i="4"/>
  <c r="H139" i="4"/>
  <c r="H140" i="4"/>
  <c r="H144" i="4"/>
  <c r="J144" i="4" s="1"/>
  <c r="H146" i="4"/>
  <c r="J146" i="4" s="1"/>
  <c r="H147" i="4"/>
  <c r="H148" i="4"/>
  <c r="H149" i="4"/>
  <c r="H150" i="4"/>
  <c r="H151" i="4"/>
  <c r="H156" i="4"/>
  <c r="H157" i="4"/>
  <c r="H159" i="4"/>
  <c r="H160" i="4"/>
  <c r="H161" i="4"/>
  <c r="H162" i="4"/>
  <c r="J162" i="4" s="1"/>
  <c r="H163" i="4"/>
  <c r="J163" i="4" s="1"/>
  <c r="H173" i="4"/>
  <c r="H172" i="4" s="1"/>
  <c r="H174" i="4"/>
  <c r="I107" i="4"/>
  <c r="H107" i="4" s="1"/>
  <c r="I75" i="4"/>
  <c r="H75" i="4" s="1"/>
  <c r="H45" i="4"/>
  <c r="H46" i="4"/>
  <c r="G47" i="4"/>
  <c r="F47" i="4" s="1"/>
  <c r="I23" i="4"/>
  <c r="F174" i="4"/>
  <c r="J174" i="4" s="1"/>
  <c r="F173" i="4"/>
  <c r="G172" i="4"/>
  <c r="F172" i="4" s="1"/>
  <c r="F168" i="4"/>
  <c r="J168" i="4" s="1"/>
  <c r="G167" i="4"/>
  <c r="F167" i="4" s="1"/>
  <c r="F161" i="4"/>
  <c r="G160" i="4"/>
  <c r="F160" i="4" s="1"/>
  <c r="F159" i="4"/>
  <c r="G158" i="4"/>
  <c r="F158" i="4" s="1"/>
  <c r="D158" i="4"/>
  <c r="F157" i="4"/>
  <c r="F151" i="4"/>
  <c r="G150" i="4"/>
  <c r="F150" i="4" s="1"/>
  <c r="F140" i="4"/>
  <c r="G139" i="4"/>
  <c r="F139" i="4" s="1"/>
  <c r="F138" i="4"/>
  <c r="G137" i="4"/>
  <c r="F137" i="4" s="1"/>
  <c r="F136" i="4"/>
  <c r="F133" i="4"/>
  <c r="G132" i="4"/>
  <c r="F132" i="4" s="1"/>
  <c r="D132" i="4"/>
  <c r="F131" i="4"/>
  <c r="G130" i="4"/>
  <c r="F130" i="4" s="1"/>
  <c r="F129" i="4"/>
  <c r="G128" i="4"/>
  <c r="F128" i="4" s="1"/>
  <c r="F126" i="4"/>
  <c r="G125" i="4"/>
  <c r="F125" i="4" s="1"/>
  <c r="D125" i="4"/>
  <c r="F124" i="4"/>
  <c r="E124" i="4"/>
  <c r="G123" i="4"/>
  <c r="F123" i="4" s="1"/>
  <c r="E123" i="4"/>
  <c r="C123" i="4"/>
  <c r="C124" i="4" s="1"/>
  <c r="C125" i="4" s="1"/>
  <c r="C126" i="4" s="1"/>
  <c r="F122" i="4"/>
  <c r="G121" i="4"/>
  <c r="G120" i="4" s="1"/>
  <c r="F120" i="4" s="1"/>
  <c r="F119" i="4"/>
  <c r="F118" i="4"/>
  <c r="F117" i="4"/>
  <c r="F116" i="4"/>
  <c r="F115" i="4"/>
  <c r="F114" i="4"/>
  <c r="G113" i="4"/>
  <c r="F113" i="4" s="1"/>
  <c r="F112" i="4"/>
  <c r="F111" i="4"/>
  <c r="G110" i="4"/>
  <c r="F110" i="4" s="1"/>
  <c r="F108" i="4"/>
  <c r="G107" i="4"/>
  <c r="F107" i="4" s="1"/>
  <c r="F106" i="4"/>
  <c r="G105" i="4"/>
  <c r="F105" i="4" s="1"/>
  <c r="G104" i="4"/>
  <c r="F104" i="4" s="1"/>
  <c r="F100" i="4"/>
  <c r="F99" i="4" s="1"/>
  <c r="F98" i="4" s="1"/>
  <c r="F97" i="4" s="1"/>
  <c r="G99" i="4"/>
  <c r="G98" i="4" s="1"/>
  <c r="G97" i="4" s="1"/>
  <c r="G96" i="4"/>
  <c r="F96" i="4" s="1"/>
  <c r="F91" i="4"/>
  <c r="G90" i="4"/>
  <c r="F90" i="4" s="1"/>
  <c r="D90" i="4"/>
  <c r="F89" i="4"/>
  <c r="E89" i="4"/>
  <c r="E91" i="4" s="1"/>
  <c r="G88" i="4"/>
  <c r="F88" i="4" s="1"/>
  <c r="E88" i="4"/>
  <c r="E90" i="4" s="1"/>
  <c r="F87" i="4"/>
  <c r="F86" i="4"/>
  <c r="G85" i="4"/>
  <c r="F85" i="4" s="1"/>
  <c r="D84" i="4"/>
  <c r="F83" i="4"/>
  <c r="G82" i="4"/>
  <c r="F82" i="4" s="1"/>
  <c r="D82" i="4"/>
  <c r="G80" i="4"/>
  <c r="D80" i="4"/>
  <c r="F79" i="4"/>
  <c r="G78" i="4"/>
  <c r="F78" i="4" s="1"/>
  <c r="D78" i="4"/>
  <c r="F77" i="4"/>
  <c r="G76" i="4"/>
  <c r="F76" i="4" s="1"/>
  <c r="G71" i="4"/>
  <c r="F71" i="4" s="1"/>
  <c r="G67" i="4"/>
  <c r="G66" i="4" s="1"/>
  <c r="F66" i="4" s="1"/>
  <c r="F65" i="4"/>
  <c r="G64" i="4"/>
  <c r="F64" i="4" s="1"/>
  <c r="G63" i="4"/>
  <c r="F62" i="4" s="1"/>
  <c r="F61" i="4" s="1"/>
  <c r="F58" i="4"/>
  <c r="G57" i="4"/>
  <c r="G56" i="4" s="1"/>
  <c r="F53" i="4"/>
  <c r="F52" i="4"/>
  <c r="G51" i="4"/>
  <c r="G50" i="4" s="1"/>
  <c r="F44" i="4"/>
  <c r="F43" i="4"/>
  <c r="G42" i="4"/>
  <c r="G41" i="4" s="1"/>
  <c r="F41" i="4" s="1"/>
  <c r="F40" i="4"/>
  <c r="G39" i="4"/>
  <c r="F39" i="4" s="1"/>
  <c r="F38" i="4"/>
  <c r="G37" i="4"/>
  <c r="F37" i="4" s="1"/>
  <c r="F36" i="4"/>
  <c r="G35" i="4"/>
  <c r="F35" i="4" s="1"/>
  <c r="F34" i="4"/>
  <c r="F33" i="4"/>
  <c r="F32" i="4"/>
  <c r="G31" i="4"/>
  <c r="F28" i="4"/>
  <c r="G27" i="4"/>
  <c r="F24" i="4"/>
  <c r="G23" i="4"/>
  <c r="G22" i="4" s="1"/>
  <c r="F22" i="4" s="1"/>
  <c r="G21" i="4"/>
  <c r="F21" i="4" s="1"/>
  <c r="F20" i="4"/>
  <c r="F19" i="4"/>
  <c r="F15" i="4"/>
  <c r="I154" i="4" l="1"/>
  <c r="I153" i="4" s="1"/>
  <c r="I152" i="4" s="1"/>
  <c r="G26" i="4"/>
  <c r="F26" i="4" s="1"/>
  <c r="J143" i="4"/>
  <c r="H155" i="4"/>
  <c r="I142" i="4"/>
  <c r="I141" i="4" s="1"/>
  <c r="H171" i="4"/>
  <c r="J172" i="4"/>
  <c r="J138" i="4"/>
  <c r="J132" i="4"/>
  <c r="J128" i="4"/>
  <c r="J124" i="4"/>
  <c r="J151" i="4"/>
  <c r="J137" i="4"/>
  <c r="J131" i="4"/>
  <c r="J140" i="4"/>
  <c r="J136" i="4"/>
  <c r="J130" i="4"/>
  <c r="J126" i="4"/>
  <c r="J139" i="4"/>
  <c r="J133" i="4"/>
  <c r="J129" i="4"/>
  <c r="J125" i="4"/>
  <c r="J150" i="4"/>
  <c r="G70" i="4"/>
  <c r="G69" i="4" s="1"/>
  <c r="F69" i="4" s="1"/>
  <c r="H170" i="4"/>
  <c r="J159" i="4"/>
  <c r="H135" i="4"/>
  <c r="J157" i="4"/>
  <c r="H145" i="4"/>
  <c r="J145" i="4" s="1"/>
  <c r="J173" i="4"/>
  <c r="J161" i="4"/>
  <c r="J156" i="4"/>
  <c r="H158" i="4"/>
  <c r="J158" i="4" s="1"/>
  <c r="J160" i="4"/>
  <c r="G46" i="4"/>
  <c r="F23" i="4"/>
  <c r="G171" i="4"/>
  <c r="G170" i="4" s="1"/>
  <c r="G169" i="4" s="1"/>
  <c r="F60" i="4"/>
  <c r="F57" i="4"/>
  <c r="F121" i="4"/>
  <c r="G166" i="4"/>
  <c r="F166" i="4" s="1"/>
  <c r="G30" i="4"/>
  <c r="F30" i="4" s="1"/>
  <c r="F42" i="4"/>
  <c r="F63" i="4"/>
  <c r="F67" i="4"/>
  <c r="F72" i="4"/>
  <c r="F27" i="4"/>
  <c r="G95" i="4"/>
  <c r="F56" i="4"/>
  <c r="F51" i="4"/>
  <c r="G103" i="4"/>
  <c r="F103" i="4" s="1"/>
  <c r="G155" i="4"/>
  <c r="F155" i="4" s="1"/>
  <c r="G18" i="4"/>
  <c r="F31" i="4"/>
  <c r="G62" i="4"/>
  <c r="G61" i="4" s="1"/>
  <c r="G60" i="4" s="1"/>
  <c r="G59" i="4" s="1"/>
  <c r="F59" i="4" s="1"/>
  <c r="G135" i="4"/>
  <c r="F135" i="4" s="1"/>
  <c r="G149" i="4"/>
  <c r="F50" i="4"/>
  <c r="G49" i="4"/>
  <c r="F170" i="4"/>
  <c r="G25" i="4"/>
  <c r="F25" i="4" s="1"/>
  <c r="G75" i="4"/>
  <c r="F84" i="4"/>
  <c r="G109" i="4"/>
  <c r="F109" i="4" s="1"/>
  <c r="G127" i="4"/>
  <c r="F127" i="4" s="1"/>
  <c r="J127" i="4" s="1"/>
  <c r="G14" i="4"/>
  <c r="F171" i="4" l="1"/>
  <c r="J171" i="4" s="1"/>
  <c r="F74" i="4"/>
  <c r="H142" i="4"/>
  <c r="H141" i="4" s="1"/>
  <c r="J141" i="4" s="1"/>
  <c r="J155" i="4"/>
  <c r="F18" i="4"/>
  <c r="G17" i="4"/>
  <c r="G16" i="4" s="1"/>
  <c r="F70" i="4"/>
  <c r="H134" i="4"/>
  <c r="J135" i="4"/>
  <c r="H169" i="4"/>
  <c r="J170" i="4"/>
  <c r="H154" i="4"/>
  <c r="H153" i="4" s="1"/>
  <c r="H152" i="4" s="1"/>
  <c r="H166" i="4"/>
  <c r="J167" i="4"/>
  <c r="F46" i="4"/>
  <c r="J46" i="4" s="1"/>
  <c r="G45" i="4"/>
  <c r="F45" i="4" s="1"/>
  <c r="J45" i="4" s="1"/>
  <c r="G165" i="4"/>
  <c r="F165" i="4" s="1"/>
  <c r="F16" i="4"/>
  <c r="G134" i="4"/>
  <c r="F134" i="4" s="1"/>
  <c r="G154" i="4"/>
  <c r="G153" i="4" s="1"/>
  <c r="G94" i="4"/>
  <c r="F95" i="4"/>
  <c r="G102" i="4"/>
  <c r="F102" i="4" s="1"/>
  <c r="G148" i="4"/>
  <c r="F149" i="4"/>
  <c r="J149" i="4" s="1"/>
  <c r="G55" i="4"/>
  <c r="F75" i="4"/>
  <c r="F169" i="4"/>
  <c r="G13" i="4"/>
  <c r="F14" i="4"/>
  <c r="G48" i="4"/>
  <c r="F48" i="4" s="1"/>
  <c r="F49" i="4"/>
  <c r="F17" i="4" l="1"/>
  <c r="J142" i="4"/>
  <c r="G29" i="4"/>
  <c r="F29" i="4" s="1"/>
  <c r="H165" i="4"/>
  <c r="J166" i="4"/>
  <c r="J169" i="4"/>
  <c r="J134" i="4"/>
  <c r="G164" i="4"/>
  <c r="G101" i="4"/>
  <c r="F101" i="4" s="1"/>
  <c r="F154" i="4"/>
  <c r="J154" i="4" s="1"/>
  <c r="F94" i="4"/>
  <c r="G93" i="4"/>
  <c r="F93" i="4" s="1"/>
  <c r="F55" i="4"/>
  <c r="G54" i="4"/>
  <c r="F54" i="4" s="1"/>
  <c r="G147" i="4"/>
  <c r="F147" i="4" s="1"/>
  <c r="J147" i="4" s="1"/>
  <c r="F148" i="4"/>
  <c r="J148" i="4" s="1"/>
  <c r="F73" i="4"/>
  <c r="G73" i="4"/>
  <c r="G68" i="4" s="1"/>
  <c r="F68" i="4" s="1"/>
  <c r="F153" i="4"/>
  <c r="J153" i="4" s="1"/>
  <c r="G152" i="4"/>
  <c r="F152" i="4" s="1"/>
  <c r="J152" i="4" s="1"/>
  <c r="F13" i="4"/>
  <c r="G12" i="4"/>
  <c r="G11" i="4" s="1"/>
  <c r="F164" i="4" l="1"/>
  <c r="H164" i="4"/>
  <c r="J165" i="4"/>
  <c r="G92" i="4"/>
  <c r="F92" i="4" s="1"/>
  <c r="F12" i="4"/>
  <c r="J164" i="4" l="1"/>
  <c r="G175" i="4"/>
  <c r="F175" i="4" s="1"/>
  <c r="G10" i="4"/>
  <c r="F10" i="4" s="1"/>
  <c r="F11" i="4"/>
  <c r="H80" i="4" l="1"/>
  <c r="H33" i="4" l="1"/>
  <c r="H113" i="4"/>
  <c r="I112" i="4"/>
  <c r="H112" i="4" s="1"/>
  <c r="I90" i="4"/>
  <c r="H44" i="4"/>
  <c r="H43" i="4"/>
  <c r="J44" i="4" l="1"/>
  <c r="H42" i="4"/>
  <c r="H41" i="4" s="1"/>
  <c r="J33" i="4"/>
  <c r="H21" i="4"/>
  <c r="J21" i="4" s="1"/>
  <c r="J43" i="4"/>
  <c r="J112" i="4"/>
  <c r="J113" i="4"/>
  <c r="H28" i="4"/>
  <c r="I27" i="4"/>
  <c r="H27" i="4" s="1"/>
  <c r="J42" i="4" l="1"/>
  <c r="J20" i="4"/>
  <c r="J28" i="4"/>
  <c r="J27" i="4"/>
  <c r="I62" i="4" l="1"/>
  <c r="H62" i="4" s="1"/>
  <c r="H63" i="4"/>
  <c r="H118" i="4" l="1"/>
  <c r="H111" i="4" l="1"/>
  <c r="J111" i="4" l="1"/>
  <c r="I110" i="4" l="1"/>
  <c r="H110" i="4" s="1"/>
  <c r="J110" i="4" l="1"/>
  <c r="J76" i="4" l="1"/>
  <c r="H123" i="4" l="1"/>
  <c r="H122" i="4"/>
  <c r="I117" i="4"/>
  <c r="I116" i="4" s="1"/>
  <c r="H109" i="4"/>
  <c r="H98" i="4"/>
  <c r="I97" i="4"/>
  <c r="H96" i="4"/>
  <c r="H95" i="4" s="1"/>
  <c r="H91" i="4"/>
  <c r="H90" i="4"/>
  <c r="H89" i="4"/>
  <c r="H88" i="4"/>
  <c r="I74" i="4"/>
  <c r="H86" i="4"/>
  <c r="H84" i="4"/>
  <c r="H81" i="4"/>
  <c r="H79" i="4"/>
  <c r="H71" i="4"/>
  <c r="I70" i="4"/>
  <c r="H69" i="4"/>
  <c r="H67" i="4"/>
  <c r="I66" i="4"/>
  <c r="H66" i="4" s="1"/>
  <c r="H65" i="4"/>
  <c r="I64" i="4"/>
  <c r="H61" i="4"/>
  <c r="H57" i="4"/>
  <c r="H56" i="4"/>
  <c r="H53" i="4"/>
  <c r="H52" i="4"/>
  <c r="H51" i="4" s="1"/>
  <c r="I50" i="4"/>
  <c r="H50" i="4" s="1"/>
  <c r="H38" i="4"/>
  <c r="H37" i="4"/>
  <c r="H34" i="4"/>
  <c r="I22" i="4"/>
  <c r="I16" i="4" s="1"/>
  <c r="H19" i="4"/>
  <c r="H18" i="4" s="1"/>
  <c r="H17" i="4" s="1"/>
  <c r="I13" i="4"/>
  <c r="I12" i="4" s="1"/>
  <c r="H83" i="4" l="1"/>
  <c r="I82" i="4"/>
  <c r="H82" i="4" s="1"/>
  <c r="H94" i="4"/>
  <c r="H64" i="4"/>
  <c r="H60" i="4" s="1"/>
  <c r="I60" i="4"/>
  <c r="I59" i="4" s="1"/>
  <c r="I55" i="4" s="1"/>
  <c r="I54" i="4" s="1"/>
  <c r="H70" i="4"/>
  <c r="H87" i="4"/>
  <c r="J87" i="4" s="1"/>
  <c r="H85" i="4"/>
  <c r="J85" i="4" s="1"/>
  <c r="H40" i="4"/>
  <c r="I39" i="4"/>
  <c r="H26" i="4"/>
  <c r="J123" i="4"/>
  <c r="J91" i="4"/>
  <c r="J56" i="4"/>
  <c r="J38" i="4"/>
  <c r="H117" i="4"/>
  <c r="J84" i="4"/>
  <c r="J37" i="4"/>
  <c r="J70" i="4"/>
  <c r="J67" i="4"/>
  <c r="J51" i="4"/>
  <c r="J18" i="4"/>
  <c r="J65" i="4"/>
  <c r="J109" i="4"/>
  <c r="J64" i="4"/>
  <c r="J79" i="4"/>
  <c r="H32" i="4"/>
  <c r="J82" i="4"/>
  <c r="J17" i="4"/>
  <c r="J52" i="4"/>
  <c r="J71" i="4"/>
  <c r="J81" i="4"/>
  <c r="J95" i="4"/>
  <c r="H12" i="4"/>
  <c r="J90" i="4"/>
  <c r="J83" i="4"/>
  <c r="J118" i="4"/>
  <c r="J57" i="4"/>
  <c r="J86" i="4"/>
  <c r="J89" i="4"/>
  <c r="J96" i="4"/>
  <c r="J34" i="4"/>
  <c r="J19" i="4"/>
  <c r="H36" i="4"/>
  <c r="J50" i="4"/>
  <c r="J53" i="4"/>
  <c r="J98" i="4"/>
  <c r="J80" i="4"/>
  <c r="J88" i="4"/>
  <c r="J41" i="4"/>
  <c r="J69" i="4"/>
  <c r="J122" i="4"/>
  <c r="H15" i="4"/>
  <c r="H14" i="4" s="1"/>
  <c r="J61" i="4"/>
  <c r="I49" i="4"/>
  <c r="I121" i="4"/>
  <c r="H22" i="4"/>
  <c r="H16" i="4" s="1"/>
  <c r="J108" i="4"/>
  <c r="H97" i="4"/>
  <c r="H93" i="4" l="1"/>
  <c r="J93" i="4" s="1"/>
  <c r="J94" i="4"/>
  <c r="J32" i="4"/>
  <c r="H31" i="4"/>
  <c r="I73" i="4"/>
  <c r="H74" i="4"/>
  <c r="H59" i="4"/>
  <c r="H55" i="4" s="1"/>
  <c r="H54" i="4" s="1"/>
  <c r="J54" i="4" s="1"/>
  <c r="J12" i="4"/>
  <c r="H78" i="4"/>
  <c r="J40" i="4"/>
  <c r="J66" i="4"/>
  <c r="J117" i="4"/>
  <c r="J26" i="4"/>
  <c r="J97" i="4"/>
  <c r="J36" i="4"/>
  <c r="H13" i="4"/>
  <c r="J13" i="4" s="1"/>
  <c r="H39" i="4"/>
  <c r="H25" i="4"/>
  <c r="J25" i="4" s="1"/>
  <c r="H24" i="4"/>
  <c r="H23" i="4" s="1"/>
  <c r="J23" i="4" s="1"/>
  <c r="H58" i="4"/>
  <c r="J107" i="4"/>
  <c r="J22" i="4"/>
  <c r="I35" i="4"/>
  <c r="I115" i="4"/>
  <c r="H116" i="4"/>
  <c r="H77" i="4"/>
  <c r="J16" i="4"/>
  <c r="I48" i="4"/>
  <c r="H49" i="4"/>
  <c r="J49" i="4" s="1"/>
  <c r="I120" i="4"/>
  <c r="H121" i="4"/>
  <c r="J121" i="4" s="1"/>
  <c r="I105" i="4"/>
  <c r="J106" i="4"/>
  <c r="J60" i="4"/>
  <c r="H105" i="4" l="1"/>
  <c r="H35" i="4"/>
  <c r="J35" i="4" s="1"/>
  <c r="I30" i="4"/>
  <c r="I29" i="4" s="1"/>
  <c r="I11" i="4" s="1"/>
  <c r="J55" i="4"/>
  <c r="H73" i="4"/>
  <c r="I68" i="4"/>
  <c r="J74" i="4"/>
  <c r="J75" i="4"/>
  <c r="H47" i="4"/>
  <c r="J47" i="4" s="1"/>
  <c r="J31" i="4"/>
  <c r="J78" i="4"/>
  <c r="J39" i="4"/>
  <c r="H72" i="4"/>
  <c r="J77" i="4"/>
  <c r="J24" i="4"/>
  <c r="J116" i="4"/>
  <c r="H115" i="4"/>
  <c r="I114" i="4"/>
  <c r="H48" i="4"/>
  <c r="J48" i="4" s="1"/>
  <c r="H120" i="4"/>
  <c r="I119" i="4"/>
  <c r="J15" i="4"/>
  <c r="J59" i="4"/>
  <c r="H100" i="4"/>
  <c r="I99" i="4"/>
  <c r="H99" i="4" s="1"/>
  <c r="J99" i="4" s="1"/>
  <c r="H104" i="4"/>
  <c r="H103" i="4" s="1"/>
  <c r="H102" i="4" s="1"/>
  <c r="I92" i="4" l="1"/>
  <c r="H30" i="4"/>
  <c r="H29" i="4" s="1"/>
  <c r="H11" i="4" s="1"/>
  <c r="J120" i="4"/>
  <c r="H101" i="4"/>
  <c r="J73" i="4"/>
  <c r="H68" i="4"/>
  <c r="J103" i="4"/>
  <c r="J30" i="4"/>
  <c r="J104" i="4"/>
  <c r="J115" i="4"/>
  <c r="J105" i="4"/>
  <c r="J100" i="4"/>
  <c r="J72" i="4"/>
  <c r="H114" i="4"/>
  <c r="J114" i="4" s="1"/>
  <c r="J58" i="4"/>
  <c r="H119" i="4"/>
  <c r="J119" i="4" s="1"/>
  <c r="J14" i="4"/>
  <c r="I10" i="4" l="1"/>
  <c r="I175" i="4"/>
  <c r="J68" i="4"/>
  <c r="H92" i="4"/>
  <c r="J102" i="4"/>
  <c r="J29" i="4"/>
  <c r="J101" i="4" l="1"/>
  <c r="J11" i="4"/>
  <c r="J92" i="4" l="1"/>
  <c r="J175" i="4"/>
  <c r="J10" i="4"/>
</calcChain>
</file>

<file path=xl/sharedStrings.xml><?xml version="1.0" encoding="utf-8"?>
<sst xmlns="http://schemas.openxmlformats.org/spreadsheetml/2006/main" count="1147" uniqueCount="299">
  <si>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</si>
  <si>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</si>
  <si>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</si>
  <si>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</si>
  <si>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</si>
  <si>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</si>
  <si>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</si>
  <si>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</si>
  <si>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</si>
  <si>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</si>
  <si>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</si>
  <si>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</si>
  <si>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</si>
  <si>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</si>
  <si>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</si>
  <si>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</si>
  <si>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</si>
  <si>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</si>
  <si>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</si>
  <si>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</si>
  <si>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</si>
  <si>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</si>
  <si>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</si>
  <si>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</si>
  <si>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</si>
  <si>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</si>
  <si>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</si>
  <si>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</si>
  <si>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</si>
  <si>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</si>
  <si>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</si>
  <si>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</si>
  <si>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</si>
  <si>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</si>
  <si>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</si>
  <si>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</si>
  <si>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</si>
  <si>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</si>
  <si>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</si>
  <si>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</si>
  <si>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</si>
  <si>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</si>
  <si>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</si>
  <si>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</si>
  <si>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</si>
  <si>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</si>
  <si>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</si>
  <si>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</si>
  <si>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</si>
  <si>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</si>
  <si>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</si>
  <si>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</si>
  <si>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</si>
  <si>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</si>
  <si>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</si>
  <si>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</si>
  <si>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</si>
  <si>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</si>
  <si>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</si>
  <si>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</si>
  <si>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</si>
  <si>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</si>
  <si>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</si>
  <si>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</si>
  <si>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</si>
  <si>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</si>
  <si>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</si>
  <si>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</si>
  <si>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</si>
  <si>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</si>
  <si>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</si>
  <si>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</si>
  <si>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</si>
  <si>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</si>
  <si>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</si>
  <si>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</si>
  <si>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</si>
  <si>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</si>
  <si>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</si>
  <si>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</si>
  <si>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</si>
  <si>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</si>
  <si>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</si>
  <si>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</si>
  <si>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</si>
  <si>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</si>
  <si>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</si>
  <si>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</si>
  <si>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</si>
  <si>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</si>
  <si>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</si>
  <si>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</si>
  <si>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</si>
  <si>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</si>
  <si>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</si>
  <si>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</si>
  <si>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</si>
  <si>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</si>
  <si>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</si>
  <si>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</si>
  <si>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</si>
  <si>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</si>
  <si>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</si>
  <si>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</si>
  <si>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</si>
  <si>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</si>
  <si>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</si>
  <si>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</si>
  <si>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</si>
  <si>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</si>
  <si>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</si>
  <si>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</si>
  <si>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</si>
  <si>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</si>
  <si>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</si>
  <si>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</si>
  <si>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</si>
  <si>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</si>
  <si>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</si>
  <si>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</si>
  <si>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</si>
  <si>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</si>
  <si>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</si>
  <si>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</si>
  <si>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Исполнение расходов по ведомственной структуре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</si>
  <si>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</si>
  <si>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</si>
  <si>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>11000S5175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</si>
  <si>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</si>
  <si>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</si>
  <si>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Фактически исполнено (руб.)</t>
  </si>
  <si>
    <t>010001403А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</si>
  <si>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</si>
  <si>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0100016050</t>
  </si>
  <si>
    <t>0314</t>
  </si>
  <si>
    <t>0310015160</t>
  </si>
  <si>
    <t>08000L5190</t>
  </si>
  <si>
    <t>0300000000</t>
  </si>
  <si>
    <t>0400001040</t>
  </si>
  <si>
    <t>0400000000</t>
  </si>
  <si>
    <t>Сумма всего (тыс.руб.) на 2024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</si>
  <si>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</si>
  <si>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>010000000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</si>
  <si>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</si>
  <si>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</si>
  <si>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</si>
  <si>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</si>
  <si>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Иные бюджетные ассигнования</t>
  </si>
  <si>
    <t>Выравнивание обеспеченности муниципальных образований по реализации ими их отдельных расходных обязательств</t>
  </si>
  <si>
    <t>0102016050</t>
  </si>
  <si>
    <t xml:space="preserve">              Закупка товаров, работ и услуг для обеспечения государственных (муниципальных) нужд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</si>
  <si>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</si>
  <si>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</si>
  <si>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</si>
  <si>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>0102051180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</si>
  <si>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</si>
  <si>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</si>
  <si>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</si>
  <si>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</si>
  <si>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0310000000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</si>
  <si>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</si>
  <si>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</si>
  <si>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 xml:space="preserve"> 0312015160</t>
  </si>
  <si>
    <t>Софинансирование по организацию деятельности народных дружин</t>
  </si>
  <si>
    <t>03120S5160</t>
  </si>
  <si>
    <t>Организация деятельности дружин</t>
  </si>
  <si>
    <t>031004010</t>
  </si>
  <si>
    <t xml:space="preserve">  Закупка товаров, работ и услуг для обеспечения государственных (муниципальных) нужд</t>
  </si>
  <si>
    <t>13000L0160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</si>
  <si>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</si>
  <si>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Иные бюджетные ассигнования</t>
  </si>
  <si>
    <t>1100F15178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</si>
  <si>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</si>
  <si>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1100FS5178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</si>
  <si>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</si>
  <si>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</si>
  <si>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11028S5210</t>
  </si>
  <si>
    <t xml:space="preserve">          Расходы на ремонт проезжей части пер.Солнечный</t>
  </si>
  <si>
    <t>Грант на реализацию проекта "Народный бюджет"</t>
  </si>
  <si>
    <t>11051S7170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</si>
  <si>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</si>
  <si>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</si>
  <si>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</si>
  <si>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  Реализация программ формирования современной городской среды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</si>
  <si>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</si>
  <si>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</si>
  <si>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</si>
  <si>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Расходы на благоустройство территории пгт Нижнеивкино </t>
  </si>
  <si>
    <t>1200255550</t>
  </si>
  <si>
    <t>Уличное освещение</t>
  </si>
  <si>
    <t>120F215370</t>
  </si>
  <si>
    <t>Софинансирование расходов по уличному освещению</t>
  </si>
  <si>
    <t>120F2S5370</t>
  </si>
  <si>
    <t xml:space="preserve">     Закупка товаров, работ и услуг для обеспечения государственных (муниципальных) нужд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</si>
  <si>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</si>
  <si>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>1300004430</t>
  </si>
  <si>
    <t xml:space="preserve">    Создание мест (площадок) накопления тко</t>
  </si>
  <si>
    <t>1300Ж15540</t>
  </si>
  <si>
    <t>1300ЖS5540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</si>
  <si>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</si>
  <si>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>080001403А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</si>
  <si>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</si>
  <si>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</si>
  <si>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</si>
  <si>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"Охрана окружающей среды, воспроизводство и использование природных ресурсов на 2023-2027годы"</t>
  </si>
  <si>
    <t>Под.раздел</t>
  </si>
  <si>
    <t>Всего расходов</t>
  </si>
  <si>
    <t>00</t>
  </si>
  <si>
    <t>Общегосударственные вопросы</t>
  </si>
  <si>
    <t>01</t>
  </si>
  <si>
    <t xml:space="preserve">  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</si>
  <si>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</si>
  <si>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2018-2020 годы</t>
  </si>
  <si>
    <t xml:space="preserve">            Глава муниципального образования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</si>
  <si>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</si>
  <si>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</si>
  <si>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    Органы местного самоуправления (центральный аппарат)</t>
  </si>
  <si>
    <t xml:space="preserve">              Иные бюджетные ассигнования</t>
  </si>
  <si>
    <t xml:space="preserve">        Обеспечение проведения выборов и референдумов</t>
  </si>
  <si>
    <t>0107</t>
  </si>
  <si>
    <t xml:space="preserve">            Проведение выборов и референдумов</t>
  </si>
  <si>
    <t>0100001050</t>
  </si>
  <si>
    <t xml:space="preserve">        Резервные фонды</t>
  </si>
  <si>
    <t>11</t>
  </si>
  <si>
    <t xml:space="preserve">            Резервный фонд администрации поселения</t>
  </si>
  <si>
    <t xml:space="preserve">        Другие общегосударственные вопросы</t>
  </si>
  <si>
    <t>13</t>
  </si>
  <si>
    <t xml:space="preserve">            Расходы на мероприятия хозяйственного обеспечения деятельности органов местного самоуправления</t>
  </si>
  <si>
    <t xml:space="preserve">            Взносы в ассоциацию</t>
  </si>
  <si>
    <t xml:space="preserve">            Условно утверждаемые расходы</t>
  </si>
  <si>
    <t>0100088000</t>
  </si>
  <si>
    <t xml:space="preserve">          Муниципальная программа "Управление муниципальным имуществом Нижнеивкинского городского поселения 2018-2020 гг"</t>
  </si>
  <si>
    <t xml:space="preserve">            Мероприятия по управлению, содержанию, и ремонту муниципального имущества</t>
  </si>
  <si>
    <t xml:space="preserve">      Национальная оборона</t>
  </si>
  <si>
    <t xml:space="preserve">        Мобилизационная и вневойсковая подготовка</t>
  </si>
  <si>
    <t>03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</si>
  <si>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</si>
  <si>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</si>
  <si>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 xml:space="preserve">        Обеспечение пожарной безопасности</t>
  </si>
  <si>
    <t>10</t>
  </si>
  <si>
    <t xml:space="preserve">  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2018-2020 гг"</t>
  </si>
  <si>
    <t>982</t>
  </si>
  <si>
    <t xml:space="preserve">            Мероприятия в области национальной безопасности и правоохранительной деятельности</t>
  </si>
  <si>
    <t>983</t>
  </si>
  <si>
    <t>984</t>
  </si>
  <si>
    <t>Другие вопросы в области национальной безопасности и правоохранительной деятельности</t>
  </si>
  <si>
    <t>14</t>
  </si>
  <si>
    <t xml:space="preserve">      Национальная экономика</t>
  </si>
  <si>
    <t xml:space="preserve">       Водное хозяйство</t>
  </si>
  <si>
    <t>06</t>
  </si>
  <si>
    <t xml:space="preserve">        Дорожное хозяйство (дорожные фонды)</t>
  </si>
  <si>
    <t>09</t>
  </si>
  <si>
    <t xml:space="preserve">          Муниципальная програма  «Дорожное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2018-2020 годы»</t>
  </si>
  <si>
    <t xml:space="preserve">            Содержание и ремонт автомобильных дорог общего пользования местного значения</t>
  </si>
  <si>
    <t xml:space="preserve">            Расходы на благоустройство дворовой территории по ул Курортная пгт. Нижнеивкино</t>
  </si>
  <si>
    <t>11000S5170</t>
  </si>
  <si>
    <t xml:space="preserve">      Жилищно-коммунальное хозяйство</t>
  </si>
  <si>
    <t>05</t>
  </si>
  <si>
    <t xml:space="preserve">        Жилищное хозяйство</t>
  </si>
  <si>
    <t xml:space="preserve">          Муниципальная програма  «Развитие жилищно-коммунального хозяйства и благоустройства территории Нижнеивкинского городского поселения на 2018-2020 годы»</t>
  </si>
  <si>
    <t xml:space="preserve">            Мероприятия в области жилищного хозяйства</t>
  </si>
  <si>
    <t xml:space="preserve">              Межбюджетные трансферты</t>
  </si>
  <si>
    <t xml:space="preserve">        Коммунальное хозяйство</t>
  </si>
  <si>
    <t xml:space="preserve">            Мероприятия в области коммунального хозяйства</t>
  </si>
  <si>
    <t xml:space="preserve">        Благоустройство</t>
  </si>
  <si>
    <t xml:space="preserve">            Уличное освещение</t>
  </si>
  <si>
    <t xml:space="preserve">            Организация и содержание мест захоронения</t>
  </si>
  <si>
    <t xml:space="preserve">            Прочие мероприятия по благоустройству городских округов и поселений</t>
  </si>
  <si>
    <t xml:space="preserve">        Образование</t>
  </si>
  <si>
    <t>07</t>
  </si>
  <si>
    <t>Профессиональная подготовка, переподготовка и повышение квалификации</t>
  </si>
  <si>
    <t xml:space="preserve">      Культура и кинематография</t>
  </si>
  <si>
    <t>08</t>
  </si>
  <si>
    <t xml:space="preserve">        Культура</t>
  </si>
  <si>
    <t xml:space="preserve">          Муниципальная программа «Организация культурного обслуживания населения в Нижнеивкинском  городском поселении на 2018-2020 годах»</t>
  </si>
  <si>
    <t xml:space="preserve">            Библиотека-клуб</t>
  </si>
  <si>
    <t xml:space="preserve">            Софинансирование на выравнивание обеспеченности муниципальных образований</t>
  </si>
  <si>
    <t>080001403Б</t>
  </si>
  <si>
    <t xml:space="preserve">      Социальная политика</t>
  </si>
  <si>
    <t xml:space="preserve">        Пенсионное обеспечение</t>
  </si>
  <si>
    <t xml:space="preserve">            Ежемесячная доплата к пенсии муниципальным служащим</t>
  </si>
  <si>
    <t xml:space="preserve">              Социальное обеспечение и иные выплаты населению</t>
  </si>
  <si>
    <t xml:space="preserve">      Физическая культура и спорт</t>
  </si>
  <si>
    <t xml:space="preserve">        Массовый спорт</t>
  </si>
  <si>
    <t>Утверждено сводной бюджетной росписью (тыс.руб.)  на 2024</t>
  </si>
  <si>
    <t>Сумма всего (тыс.руб.) на 2025</t>
  </si>
  <si>
    <t xml:space="preserve">Сумма всего (тыс.руб.) </t>
  </si>
  <si>
    <t>07Q5117170</t>
  </si>
  <si>
    <t>07Q51S7170</t>
  </si>
  <si>
    <t>01Q1415560</t>
  </si>
  <si>
    <t>01Q14S5560</t>
  </si>
  <si>
    <t xml:space="preserve">    Образование</t>
  </si>
  <si>
    <t>000000000</t>
  </si>
  <si>
    <t>Процент исполнения (%)</t>
  </si>
  <si>
    <t>%</t>
  </si>
  <si>
    <t>Приложение № 3 к Постановлению Администрации Нижнеивкинского городского поселения №184 от 22.10.2024</t>
  </si>
  <si>
    <t xml:space="preserve">                                        бюджета Нижнеивкинского городского поселения за 9 месяцев 2024 г. по разделам, </t>
  </si>
  <si>
    <t>Приложение № 4 к Постановлению Администрации Нижнеивкинского городского поселения № 184 от 22.10.2024</t>
  </si>
  <si>
    <t>расходов бюджета Нижнеивкинского городского поселения 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</si>
</sst>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name val="Calibri"/>
      <family val="2"/>
      <scheme val="minor"/>
    </font>
    <font>
      <sz val="8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  <font>
      <sz val="12"/>
      <color rgb="FF92D05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family val="2"/>
    </font>
    <font>
      <b/>
      <sz val="10"/>
      <name val="Arial CYR"/>
      <family val="2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4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2">
      <alignment vertical="top" wrapText="1"/>
    </xf>
    <xf numFmtId="0" fontId="4" fillId="0" borderId="1"/>
    <xf numFmtId="0" fontId="18" fillId="0" borderId="9">
      <alignment horizontal="left" wrapTex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4" fontId="11" fillId="3" borderId="2">
      <alignment horizontal="right" vertical="top" shrinkToFit="1"/>
    </xf>
    <xf numFmtId="0" fontId="23" fillId="0" borderId="2">
      <alignment horizontal="center" vertical="center" wrapText="1"/>
    </xf>
  </cellStyleXfs>
  <cellXfs count="159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Protection="1">
      <alignment horizontal="center" vertical="top" shrinkToFit="1"/>
    </xf>
    <xf numFmtId="4" fontId="8" fillId="2" borderId="2" xfId="8" applyNumberFormat="1" applyFont="1" applyProtection="1">
      <alignment horizontal="right" vertical="top" shrinkToFit="1"/>
    </xf>
    <xf numFmtId="4" fontId="8" fillId="2" borderId="3" xfId="11" applyNumberFormat="1" applyFont="1" applyProtection="1">
      <alignment horizontal="right" vertical="top" shrinkToFit="1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6" applyNumberFormat="1" applyFont="1" applyAlignment="1" applyProtection="1">
      <alignment vertical="top" wrapText="1"/>
    </xf>
    <xf numFmtId="0" fontId="6" fillId="0" borderId="0" xfId="0" applyFont="1" applyAlignment="1" applyProtection="1">
      <alignment wrapText="1"/>
      <protection locked="0"/>
    </xf>
    <xf numFmtId="0" fontId="9" fillId="0" borderId="2" xfId="6" applyNumberFormat="1" applyFont="1" applyAlignment="1" applyProtection="1">
      <alignment vertical="top" wrapText="1"/>
    </xf>
    <xf numFmtId="0" fontId="8" fillId="0" borderId="6" xfId="6" applyNumberFormat="1" applyFont="1" applyBorder="1" applyAlignment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0" fontId="8" fillId="0" borderId="2" xfId="7" applyNumberFormat="1" applyFont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vertical="top"/>
    </xf>
    <xf numFmtId="0" fontId="10" fillId="5" borderId="4" xfId="0" applyNumberFormat="1" applyFont="1" applyFill="1" applyBorder="1" applyAlignment="1" applyProtection="1">
      <alignment horizontal="center" vertical="top" wrapText="1"/>
    </xf>
    <xf numFmtId="0" fontId="6" fillId="5" borderId="0" xfId="0" applyFont="1" applyFill="1" applyProtection="1">
      <protection locked="0"/>
    </xf>
    <xf numFmtId="164" fontId="10" fillId="5" borderId="4" xfId="0" applyNumberFormat="1" applyFont="1" applyFill="1" applyBorder="1" applyAlignment="1" applyProtection="1">
      <alignment horizontal="center" vertical="top" wrapText="1"/>
    </xf>
    <xf numFmtId="0" fontId="9" fillId="0" borderId="7" xfId="25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Fill="1" applyProtection="1">
      <alignment horizontal="center" vertical="top" shrinkToFit="1"/>
    </xf>
    <xf numFmtId="4" fontId="12" fillId="2" borderId="2" xfId="8" applyNumberFormat="1" applyFont="1" applyProtection="1">
      <alignment horizontal="right" vertical="top" shrinkToFit="1"/>
    </xf>
    <xf numFmtId="0" fontId="13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0" fontId="13" fillId="5" borderId="1" xfId="0" applyNumberFormat="1" applyFont="1" applyFill="1" applyBorder="1" applyAlignment="1" applyProtection="1">
      <alignment vertical="top"/>
    </xf>
    <xf numFmtId="0" fontId="9" fillId="0" borderId="2" xfId="5" applyNumberFormat="1" applyFont="1" applyAlignment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9" fillId="0" borderId="1" xfId="2" applyNumberFormat="1" applyFont="1" applyProtection="1"/>
    <xf numFmtId="0" fontId="17" fillId="0" borderId="0" xfId="0" applyFont="1" applyProtection="1">
      <protection locked="0"/>
    </xf>
    <xf numFmtId="4" fontId="9" fillId="2" borderId="2" xfId="8" applyNumberFormat="1" applyFont="1" applyProtection="1">
      <alignment horizontal="right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1" xfId="0" applyNumberFormat="1" applyFont="1" applyFill="1" applyBorder="1" applyAlignment="1" applyProtection="1">
      <alignment vertical="top"/>
    </xf>
    <xf numFmtId="0" fontId="8" fillId="0" borderId="7" xfId="25" applyNumberFormat="1" applyFont="1" applyFill="1" applyBorder="1" applyAlignment="1" applyProtection="1">
      <alignment horizontal="left" vertical="top" wrapText="1"/>
    </xf>
    <xf numFmtId="4" fontId="9" fillId="5" borderId="2" xfId="8" applyNumberFormat="1" applyFont="1" applyFill="1" applyProtection="1">
      <alignment horizontal="right" vertical="top" shrinkToFi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vertical="center" wrapText="1"/>
    </xf>
    <xf numFmtId="164" fontId="8" fillId="0" borderId="2" xfId="7" applyNumberFormat="1" applyFont="1" applyProtection="1">
      <alignment horizontal="center" vertical="top" shrinkToFit="1"/>
    </xf>
    <xf numFmtId="1" fontId="8" fillId="0" borderId="5" xfId="7" applyNumberFormat="1" applyFont="1" applyBorder="1" applyProtection="1">
      <alignment horizontal="center" vertical="top" shrinkToFit="1"/>
    </xf>
    <xf numFmtId="0" fontId="6" fillId="0" borderId="4" xfId="0" applyFont="1" applyBorder="1" applyAlignment="1">
      <alignment wrapText="1"/>
    </xf>
    <xf numFmtId="49" fontId="8" fillId="0" borderId="5" xfId="7" applyNumberFormat="1" applyFont="1" applyBorder="1" applyProtection="1">
      <alignment horizontal="center" vertical="top" shrinkToFit="1"/>
    </xf>
    <xf numFmtId="0" fontId="8" fillId="0" borderId="8" xfId="6" applyNumberFormat="1" applyFont="1" applyBorder="1" applyAlignment="1" applyProtection="1">
      <alignment vertical="top" wrapText="1"/>
    </xf>
    <xf numFmtId="164" fontId="8" fillId="0" borderId="6" xfId="7" applyNumberFormat="1" applyFont="1" applyBorder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9" fillId="0" borderId="4" xfId="20" applyNumberFormat="1" applyFont="1" applyFill="1" applyBorder="1" applyAlignment="1" applyProtection="1">
      <alignment horizontal="center" vertical="top" shrinkToFit="1"/>
    </xf>
    <xf numFmtId="4" fontId="7" fillId="0" borderId="5" xfId="39" applyFont="1" applyFill="1" applyBorder="1" applyProtection="1">
      <alignment horizontal="right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49" fontId="8" fillId="0" borderId="4" xfId="20" applyNumberFormat="1" applyFont="1" applyFill="1" applyBorder="1" applyAlignment="1" applyProtection="1">
      <alignment horizontal="center" vertical="top" shrinkToFit="1"/>
    </xf>
    <xf numFmtId="4" fontId="6" fillId="0" borderId="5" xfId="39" applyFont="1" applyFill="1" applyBorder="1" applyProtection="1">
      <alignment horizontal="right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1" fontId="8" fillId="0" borderId="10" xfId="7" applyNumberFormat="1" applyFont="1" applyBorder="1" applyProtection="1">
      <alignment horizontal="center" vertical="top" shrinkToFit="1"/>
    </xf>
    <xf numFmtId="164" fontId="8" fillId="0" borderId="4" xfId="7" applyNumberFormat="1" applyFont="1" applyBorder="1" applyProtection="1">
      <alignment horizontal="center" vertical="top" shrinkToFit="1"/>
    </xf>
    <xf numFmtId="4" fontId="8" fillId="2" borderId="5" xfId="8" applyNumberFormat="1" applyFont="1" applyBorder="1" applyProtection="1">
      <alignment horizontal="right" vertical="top" shrinkToFit="1"/>
    </xf>
    <xf numFmtId="164" fontId="8" fillId="0" borderId="8" xfId="7" applyNumberFormat="1" applyFont="1" applyBorder="1" applyProtection="1">
      <alignment horizontal="center" vertical="top" shrinkToFit="1"/>
    </xf>
    <xf numFmtId="49" fontId="8" fillId="0" borderId="2" xfId="7" applyNumberFormat="1" applyFont="1" applyAlignment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8" xfId="6" applyNumberFormat="1" applyFont="1" applyBorder="1" applyAlignment="1" applyProtection="1">
      <alignment vertical="top" wrapText="1"/>
    </xf>
    <xf numFmtId="0" fontId="6" fillId="0" borderId="2" xfId="6" applyNumberFormat="1" applyFont="1" applyAlignment="1" applyProtection="1">
      <alignment vertical="top" wrapText="1"/>
    </xf>
    <xf numFmtId="0" fontId="8" fillId="0" borderId="0" xfId="0" applyFont="1" applyAlignment="1">
      <alignment horizontal="justify" vertical="center"/>
    </xf>
    <xf numFmtId="0" fontId="20" fillId="0" borderId="11" xfId="0" applyFont="1" applyBorder="1" applyAlignment="1">
      <alignment vertical="center" wrapText="1"/>
    </xf>
    <xf numFmtId="0" fontId="8" fillId="0" borderId="2" xfId="6" applyNumberFormat="1" applyFont="1" applyFill="1" applyProtection="1">
      <alignment vertical="top" wrapText="1"/>
    </xf>
    <xf numFmtId="1" fontId="12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8" fillId="0" borderId="12" xfId="8" applyNumberFormat="1" applyFont="1" applyFill="1" applyBorder="1" applyAlignment="1" applyProtection="1">
      <alignment horizontal="center" vertical="top" shrinkToFit="1"/>
    </xf>
    <xf numFmtId="0" fontId="20" fillId="0" borderId="1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20" fillId="0" borderId="1" xfId="0" applyFont="1" applyBorder="1" applyAlignment="1">
      <alignment vertical="center" wrapText="1"/>
    </xf>
    <xf numFmtId="164" fontId="8" fillId="0" borderId="7" xfId="8" applyNumberFormat="1" applyFont="1" applyFill="1" applyBorder="1" applyAlignment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21" fillId="0" borderId="4" xfId="25" applyNumberFormat="1" applyFont="1" applyBorder="1" applyAlignment="1" applyProtection="1">
      <alignment horizontal="left" vertical="top" wrapText="1"/>
    </xf>
    <xf numFmtId="0" fontId="21" fillId="5" borderId="4" xfId="25" applyNumberFormat="1" applyFont="1" applyFill="1" applyBorder="1" applyAlignment="1" applyProtection="1">
      <alignment horizontal="left" vertical="top" wrapText="1"/>
    </xf>
    <xf numFmtId="164" fontId="8" fillId="0" borderId="14" xfId="8" applyNumberFormat="1" applyFont="1" applyFill="1" applyBorder="1" applyAlignment="1" applyProtection="1">
      <alignment horizontal="center" vertical="top" shrinkToFit="1"/>
    </xf>
    <xf numFmtId="164" fontId="8" fillId="0" borderId="15" xfId="8" applyNumberFormat="1" applyFont="1" applyFill="1" applyBorder="1" applyAlignment="1" applyProtection="1">
      <alignment horizontal="center" vertical="top" shrinkToFit="1"/>
    </xf>
    <xf numFmtId="4" fontId="8" fillId="2" borderId="10" xfId="8" applyNumberFormat="1" applyFont="1" applyBorder="1" applyProtection="1">
      <alignment horizontal="right" vertical="top" shrinkToFit="1"/>
    </xf>
    <xf numFmtId="4" fontId="8" fillId="2" borderId="7" xfId="8" applyNumberFormat="1" applyFont="1" applyBorder="1" applyProtection="1">
      <alignment horizontal="right" vertical="top" shrinkToFit="1"/>
    </xf>
    <xf numFmtId="4" fontId="6" fillId="2" borderId="7" xfId="8" applyNumberFormat="1" applyFont="1" applyBorder="1" applyProtection="1">
      <alignment horizontal="right" vertical="top" shrinkToFit="1"/>
    </xf>
    <xf numFmtId="4" fontId="9" fillId="2" borderId="4" xfId="11" applyNumberFormat="1" applyFont="1" applyBorder="1" applyProtection="1">
      <alignment horizontal="right" vertical="top" shrinkToFit="1"/>
    </xf>
    <xf numFmtId="0" fontId="8" fillId="0" borderId="4" xfId="2" applyNumberFormat="1" applyFont="1" applyBorder="1" applyProtection="1"/>
    <xf numFmtId="0" fontId="6" fillId="0" borderId="4" xfId="0" applyFont="1" applyBorder="1" applyProtection="1">
      <protection locked="0"/>
    </xf>
    <xf numFmtId="4" fontId="22" fillId="2" borderId="2" xfId="8" applyNumberFormat="1" applyFont="1" applyProtection="1">
      <alignment horizontal="right" vertical="top" shrinkToFit="1"/>
    </xf>
    <xf numFmtId="0" fontId="19" fillId="0" borderId="0" xfId="0" applyFont="1" applyFill="1"/>
    <xf numFmtId="0" fontId="19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0" applyFill="1"/>
    <xf numFmtId="0" fontId="0" fillId="6" borderId="0" xfId="0" applyFont="1" applyFill="1"/>
    <xf numFmtId="0" fontId="11" fillId="0" borderId="7" xfId="25" applyNumberFormat="1" applyFont="1" applyFill="1" applyBorder="1" applyAlignment="1" applyProtection="1">
      <alignment horizontal="left" vertical="top" wrapText="1"/>
    </xf>
    <xf numFmtId="0" fontId="23" fillId="0" borderId="7" xfId="25" applyNumberFormat="1" applyFont="1" applyFill="1" applyBorder="1" applyAlignment="1" applyProtection="1">
      <alignment horizontal="left" vertical="top" wrapText="1"/>
    </xf>
    <xf numFmtId="0" fontId="11" fillId="0" borderId="7" xfId="25" applyNumberFormat="1" applyFill="1" applyBorder="1" applyAlignment="1" applyProtection="1">
      <alignment horizontal="left" vertical="top" wrapText="1"/>
    </xf>
    <xf numFmtId="0" fontId="21" fillId="0" borderId="7" xfId="25" applyNumberFormat="1" applyFont="1" applyFill="1" applyBorder="1" applyAlignment="1" applyProtection="1">
      <alignment horizontal="left" vertical="top" wrapText="1"/>
    </xf>
    <xf numFmtId="0" fontId="11" fillId="0" borderId="14" xfId="25" applyNumberFormat="1" applyFill="1" applyBorder="1" applyAlignment="1" applyProtection="1">
      <alignment horizontal="left" vertical="top" wrapText="1"/>
    </xf>
    <xf numFmtId="0" fontId="24" fillId="0" borderId="15" xfId="0" applyFont="1" applyBorder="1"/>
    <xf numFmtId="0" fontId="25" fillId="0" borderId="15" xfId="0" applyFont="1" applyBorder="1" applyAlignment="1">
      <alignment wrapText="1"/>
    </xf>
    <xf numFmtId="0" fontId="11" fillId="0" borderId="10" xfId="25" applyNumberFormat="1" applyFont="1" applyFill="1" applyBorder="1" applyAlignment="1" applyProtection="1">
      <alignment horizontal="left" vertical="top" wrapText="1"/>
    </xf>
    <xf numFmtId="0" fontId="8" fillId="0" borderId="6" xfId="5" applyNumberFormat="1" applyFont="1" applyBorder="1" applyProtection="1">
      <alignment horizontal="center"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49" fontId="11" fillId="0" borderId="4" xfId="20" applyNumberFormat="1" applyFont="1" applyFill="1" applyBorder="1" applyAlignment="1" applyProtection="1">
      <alignment horizontal="center" vertical="top" shrinkToFit="1"/>
    </xf>
    <xf numFmtId="1" fontId="23" fillId="0" borderId="4" xfId="20" applyNumberFormat="1" applyFont="1" applyFill="1" applyBorder="1" applyAlignment="1" applyProtection="1">
      <alignment horizontal="center" vertical="top" shrinkToFit="1"/>
    </xf>
    <xf numFmtId="49" fontId="23" fillId="0" borderId="4" xfId="20" applyNumberFormat="1" applyFont="1" applyFill="1" applyBorder="1" applyAlignment="1" applyProtection="1">
      <alignment horizontal="center" vertical="top" shrinkToFit="1"/>
    </xf>
    <xf numFmtId="1" fontId="1" fillId="0" borderId="4" xfId="20" applyNumberFormat="1" applyFill="1" applyBorder="1" applyAlignment="1" applyProtection="1">
      <alignment horizontal="center" vertical="top" shrinkToFit="1"/>
    </xf>
    <xf numFmtId="49" fontId="1" fillId="0" borderId="4" xfId="20" applyNumberFormat="1" applyFill="1" applyBorder="1" applyAlignment="1" applyProtection="1">
      <alignment horizontal="center" vertical="top" shrinkToFit="1"/>
    </xf>
    <xf numFmtId="4" fontId="11" fillId="0" borderId="16" xfId="39" applyFont="1" applyFill="1" applyBorder="1" applyProtection="1">
      <alignment horizontal="right" vertical="top" shrinkToFit="1"/>
    </xf>
    <xf numFmtId="4" fontId="23" fillId="0" borderId="16" xfId="39" applyFont="1" applyFill="1" applyBorder="1" applyProtection="1">
      <alignment horizontal="right" vertical="top" shrinkToFit="1"/>
    </xf>
    <xf numFmtId="4" fontId="11" fillId="0" borderId="16" xfId="39" applyFill="1" applyBorder="1" applyProtection="1">
      <alignment horizontal="right" vertical="top" shrinkToFit="1"/>
    </xf>
    <xf numFmtId="0" fontId="19" fillId="0" borderId="4" xfId="0" applyFont="1" applyFill="1" applyBorder="1"/>
    <xf numFmtId="0" fontId="0" fillId="0" borderId="4" xfId="0" applyFont="1" applyFill="1" applyBorder="1"/>
    <xf numFmtId="0" fontId="0" fillId="0" borderId="4" xfId="0" applyFill="1" applyBorder="1"/>
    <xf numFmtId="0" fontId="0" fillId="0" borderId="4" xfId="0" applyFont="1" applyBorder="1"/>
    <xf numFmtId="165" fontId="19" fillId="0" borderId="4" xfId="0" applyNumberFormat="1" applyFont="1" applyFill="1" applyBorder="1"/>
    <xf numFmtId="4" fontId="23" fillId="0" borderId="17" xfId="39" applyFont="1" applyFill="1" applyBorder="1" applyProtection="1">
      <alignment horizontal="right" vertical="top" shrinkToFit="1"/>
    </xf>
    <xf numFmtId="4" fontId="23" fillId="0" borderId="16" xfId="39" applyFont="1" applyFill="1" applyBorder="1" applyAlignment="1" applyProtection="1">
      <alignment horizontal="right" shrinkToFit="1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4" fontId="26" fillId="0" borderId="16" xfId="39" applyFont="1" applyFill="1" applyBorder="1" applyAlignment="1" applyProtection="1">
      <alignment horizontal="right" shrinkToFit="1"/>
    </xf>
    <xf numFmtId="0" fontId="4" fillId="0" borderId="4" xfId="0" applyFont="1" applyFill="1" applyBorder="1"/>
    <xf numFmtId="4" fontId="26" fillId="0" borderId="16" xfId="39" applyFont="1" applyFill="1" applyBorder="1" applyProtection="1">
      <alignment horizontal="right" vertical="top" shrinkToFit="1"/>
    </xf>
    <xf numFmtId="4" fontId="27" fillId="0" borderId="16" xfId="39" applyFont="1" applyFill="1" applyBorder="1" applyProtection="1">
      <alignment horizontal="right" vertical="top" shrinkToFit="1"/>
    </xf>
    <xf numFmtId="4" fontId="27" fillId="0" borderId="16" xfId="39" applyFont="1" applyFill="1" applyBorder="1" applyAlignment="1" applyProtection="1">
      <alignment shrinkToFit="1"/>
    </xf>
    <xf numFmtId="4" fontId="28" fillId="0" borderId="16" xfId="39" applyFont="1" applyFill="1" applyBorder="1" applyProtection="1">
      <alignment horizontal="right" vertical="top" shrinkToFit="1"/>
    </xf>
    <xf numFmtId="165" fontId="4" fillId="0" borderId="4" xfId="0" applyNumberFormat="1" applyFont="1" applyFill="1" applyBorder="1"/>
    <xf numFmtId="4" fontId="6" fillId="2" borderId="2" xfId="8" applyNumberFormat="1" applyFont="1" applyProtection="1">
      <alignment horizontal="right" vertical="top" shrinkToFit="1"/>
    </xf>
    <xf numFmtId="4" fontId="9" fillId="2" borderId="6" xfId="8" applyNumberFormat="1" applyFont="1" applyBorder="1" applyProtection="1">
      <alignment horizontal="right" vertical="top" shrinkToFit="1"/>
    </xf>
    <xf numFmtId="49" fontId="9" fillId="0" borderId="2" xfId="7" applyNumberFormat="1" applyFont="1" applyProtection="1">
      <alignment horizontal="center" vertical="top" shrinkToFit="1"/>
    </xf>
    <xf numFmtId="4" fontId="9" fillId="2" borderId="7" xfId="8" applyNumberFormat="1" applyFont="1" applyBorder="1" applyProtection="1">
      <alignment horizontal="right" vertical="top" shrinkToFit="1"/>
    </xf>
    <xf numFmtId="4" fontId="7" fillId="0" borderId="4" xfId="0" applyNumberFormat="1" applyFont="1" applyBorder="1" applyProtection="1">
      <protection locked="0"/>
    </xf>
    <xf numFmtId="0" fontId="14" fillId="5" borderId="4" xfId="0" applyNumberFormat="1" applyFont="1" applyFill="1" applyBorder="1" applyAlignment="1" applyProtection="1">
      <alignment horizontal="center" vertical="center" wrapText="1"/>
    </xf>
    <xf numFmtId="164" fontId="8" fillId="5" borderId="2" xfId="8" applyNumberFormat="1" applyFont="1" applyFill="1" applyAlignment="1" applyProtection="1">
      <alignment horizontal="center" vertical="center" shrinkToFit="1"/>
    </xf>
    <xf numFmtId="164" fontId="9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4" fontId="8" fillId="0" borderId="2" xfId="8" applyNumberFormat="1" applyFont="1" applyFill="1" applyProtection="1">
      <alignment horizontal="right" vertical="top" shrinkToFit="1"/>
    </xf>
    <xf numFmtId="165" fontId="8" fillId="0" borderId="2" xfId="8" applyNumberFormat="1" applyFont="1" applyFill="1" applyProtection="1">
      <alignment horizontal="right" vertical="top" shrinkToFit="1"/>
    </xf>
    <xf numFmtId="4" fontId="8" fillId="0" borderId="5" xfId="8" applyNumberFormat="1" applyFont="1" applyFill="1" applyBorder="1" applyProtection="1">
      <alignment horizontal="right" vertical="top" shrinkToFit="1"/>
    </xf>
    <xf numFmtId="164" fontId="9" fillId="0" borderId="2" xfId="7" applyNumberFormat="1" applyFont="1" applyFill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4" fontId="8" fillId="0" borderId="10" xfId="8" applyNumberFormat="1" applyFont="1" applyFill="1" applyBorder="1" applyProtection="1">
      <alignment horizontal="right" vertical="top" shrinkToFit="1"/>
    </xf>
    <xf numFmtId="4" fontId="8" fillId="0" borderId="7" xfId="8" applyNumberFormat="1" applyFont="1" applyFill="1" applyBorder="1" applyProtection="1">
      <alignment horizontal="right" vertical="top" shrinkToFit="1"/>
    </xf>
    <xf numFmtId="164" fontId="8" fillId="0" borderId="7" xfId="8" applyNumberFormat="1" applyFont="1" applyFill="1" applyBorder="1" applyProtection="1">
      <alignment horizontal="right" vertical="top" shrinkToFit="1"/>
    </xf>
    <xf numFmtId="164" fontId="8" fillId="0" borderId="3" xfId="11" applyNumberFormat="1" applyFont="1" applyFill="1" applyProtection="1">
      <alignment horizontal="right" vertical="top" shrinkToFit="1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0" fillId="0" borderId="0" xfId="0" applyAlignment="1">
      <alignment vertical="top" wrapText="1"/>
    </xf>
    <xf numFmtId="0" fontId="9" fillId="0" borderId="4" xfId="10" applyNumberFormat="1" applyFont="1" applyBorder="1" applyAlignment="1" applyProtection="1">
      <alignment horizontal="left"/>
    </xf>
    <xf numFmtId="0" fontId="9" fillId="0" borderId="4" xfId="10" applyFont="1" applyBorder="1" applyAlignment="1">
      <alignment horizontal="left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164" fontId="29" fillId="0" borderId="2" xfId="8" applyNumberFormat="1" applyFont="1" applyFill="1" applyProtection="1">
      <alignment horizontal="right" vertical="top" shrinkToFit="1"/>
    </xf>
    <xf numFmtId="164" fontId="12" fillId="0" borderId="2" xfId="8" applyNumberFormat="1" applyFont="1" applyFill="1" applyProtection="1">
      <alignment horizontal="right" vertical="top" shrinkToFit="1"/>
    </xf>
    <xf numFmtId="164" fontId="12" fillId="0" borderId="7" xfId="8" applyNumberFormat="1" applyFont="1" applyFill="1" applyBorder="1" applyProtection="1">
      <alignment horizontal="right" vertical="top" shrinkToFit="1"/>
    </xf>
    <xf numFmtId="4" fontId="12" fillId="0" borderId="7" xfId="8" applyNumberFormat="1" applyFont="1" applyFill="1" applyBorder="1" applyProtection="1">
      <alignment horizontal="right" vertical="top" shrinkToFit="1"/>
    </xf>
  </cellXfs>
  <cellStyles count="41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40"/>
    <cellStyle name="xl60" xfId="25"/>
    <cellStyle name="xl63" xfId="39"/>
    <cellStyle name="xl70" xfId="27"/>
    <cellStyle name="Обычный" xfId="0" builtinId="0"/>
    <cellStyle name="Обычный 10" xfId="35"/>
    <cellStyle name="Обычный 11" xfId="36"/>
    <cellStyle name="Обычный 12" xfId="37"/>
    <cellStyle name="Обычный 13" xfId="38"/>
    <cellStyle name="Обычный 2" xfId="26"/>
    <cellStyle name="Обычный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98"/>
  <sheetViews>
    <sheetView showGridLines="0" topLeftCell="A6" zoomScale="94" zoomScaleNormal="94" zoomScaleSheetLayoutView="90" workbookViewId="0">
      <selection activeCell="G61" sqref="G61"/>
    </sheetView>
  </sheetViews>
  <sheetFormatPr defaultColWidth="9.109375" defaultRowHeight="15.6" x14ac:dyDescent="0.3"/>
  <cols>
    <col min="1" max="1" width="70.6640625" style="12" customWidth="1"/>
    <col min="2" max="3" width="7.6640625" style="2" customWidth="1"/>
    <col min="4" max="4" width="17.6640625" style="2" customWidth="1"/>
    <col min="5" max="5" width="20.109375" style="2" customWidth="1"/>
    <col min="6" max="6" width="11.6640625" style="2" customWidth="1"/>
    <col min="7" max="7" width="18.33203125" style="21" customWidth="1"/>
    <col min="8" max="8" width="9.109375" style="2" customWidth="1"/>
    <col min="9" max="16384" width="9.109375" style="1"/>
  </cols>
  <sheetData>
    <row r="2" spans="1:27" ht="51.75" customHeight="1" x14ac:dyDescent="0.3">
      <c r="A2" s="19"/>
      <c r="B2" s="121"/>
      <c r="C2" s="122"/>
      <c r="D2" s="122"/>
      <c r="E2" s="150" t="s">
        <v>295</v>
      </c>
      <c r="F2" s="150"/>
      <c r="G2" s="150"/>
      <c r="H2" s="37"/>
      <c r="I2" s="37"/>
      <c r="J2" s="37"/>
      <c r="K2" s="37"/>
    </row>
    <row r="3" spans="1:27" x14ac:dyDescent="0.3">
      <c r="A3" s="149" t="s">
        <v>119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4" spans="1:27" x14ac:dyDescent="0.3">
      <c r="A4" s="148" t="s">
        <v>296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</row>
    <row r="5" spans="1:27" ht="17.25" customHeight="1" x14ac:dyDescent="0.3">
      <c r="A5" s="148" t="s">
        <v>120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</row>
    <row r="6" spans="1:27" ht="88.95" customHeight="1" x14ac:dyDescent="0.3">
      <c r="A6" s="10" t="s">
        <v>117</v>
      </c>
      <c r="B6" s="104" t="s">
        <v>0</v>
      </c>
      <c r="C6" s="104" t="s">
        <v>1</v>
      </c>
      <c r="D6" s="104" t="s">
        <v>205</v>
      </c>
      <c r="E6" s="4" t="s">
        <v>284</v>
      </c>
      <c r="F6" s="22" t="s">
        <v>130</v>
      </c>
      <c r="G6" s="20" t="s">
        <v>123</v>
      </c>
      <c r="H6" s="3"/>
    </row>
    <row r="7" spans="1:27" s="91" customFormat="1" ht="14.4" x14ac:dyDescent="0.3">
      <c r="A7" s="96" t="s">
        <v>206</v>
      </c>
      <c r="B7" s="105" t="s">
        <v>5</v>
      </c>
      <c r="C7" s="106" t="s">
        <v>207</v>
      </c>
      <c r="D7" s="106" t="s">
        <v>207</v>
      </c>
      <c r="E7" s="111">
        <f>E8+E41+E47+E53+E61+E79+E81+E92+E97</f>
        <v>25906.999999999996</v>
      </c>
      <c r="F7" s="114">
        <f>F8+F41+F47+F53+F61+F79+F81+F92+F97</f>
        <v>19431.800000000003</v>
      </c>
      <c r="G7" s="118">
        <f>F7/E7*100</f>
        <v>75.005982938974043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</row>
    <row r="8" spans="1:27" s="91" customFormat="1" ht="14.4" x14ac:dyDescent="0.3">
      <c r="A8" s="96" t="s">
        <v>208</v>
      </c>
      <c r="B8" s="105" t="s">
        <v>5</v>
      </c>
      <c r="C8" s="106" t="s">
        <v>209</v>
      </c>
      <c r="D8" s="106" t="s">
        <v>207</v>
      </c>
      <c r="E8" s="111">
        <f>E9+E13+E23+E27</f>
        <v>6610.4</v>
      </c>
      <c r="F8" s="111">
        <f>F9+F13+F23+F27</f>
        <v>4286.2</v>
      </c>
      <c r="G8" s="118">
        <f t="shared" ref="G8:G71" si="0">F8/E8*100</f>
        <v>64.840251724555245</v>
      </c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</row>
    <row r="9" spans="1:27" s="93" customFormat="1" ht="26.4" x14ac:dyDescent="0.3">
      <c r="A9" s="97" t="s">
        <v>210</v>
      </c>
      <c r="B9" s="107" t="s">
        <v>5</v>
      </c>
      <c r="C9" s="108" t="s">
        <v>209</v>
      </c>
      <c r="D9" s="108" t="s">
        <v>211</v>
      </c>
      <c r="E9" s="120">
        <v>987.8</v>
      </c>
      <c r="F9" s="115">
        <v>586.6</v>
      </c>
      <c r="G9" s="118">
        <f t="shared" si="0"/>
        <v>59.384490787608833</v>
      </c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</row>
    <row r="10" spans="1:27" s="93" customFormat="1" ht="52.8" hidden="1" x14ac:dyDescent="0.3">
      <c r="A10" s="97" t="s">
        <v>212</v>
      </c>
      <c r="B10" s="107" t="s">
        <v>5</v>
      </c>
      <c r="C10" s="108" t="s">
        <v>209</v>
      </c>
      <c r="D10" s="108" t="s">
        <v>14</v>
      </c>
      <c r="E10" s="112">
        <f>E11</f>
        <v>525.29999999999995</v>
      </c>
      <c r="F10" s="115"/>
      <c r="G10" s="118">
        <f t="shared" si="0"/>
        <v>0</v>
      </c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</row>
    <row r="11" spans="1:27" s="93" customFormat="1" ht="14.4" hidden="1" x14ac:dyDescent="0.3">
      <c r="A11" s="97" t="s">
        <v>213</v>
      </c>
      <c r="B11" s="107" t="s">
        <v>5</v>
      </c>
      <c r="C11" s="108" t="s">
        <v>12</v>
      </c>
      <c r="D11" s="108" t="s">
        <v>16</v>
      </c>
      <c r="E11" s="112">
        <f>E12</f>
        <v>525.29999999999995</v>
      </c>
      <c r="F11" s="115"/>
      <c r="G11" s="118">
        <f t="shared" si="0"/>
        <v>0</v>
      </c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</row>
    <row r="12" spans="1:27" s="93" customFormat="1" ht="52.8" hidden="1" x14ac:dyDescent="0.3">
      <c r="A12" s="97" t="s">
        <v>129</v>
      </c>
      <c r="B12" s="107" t="s">
        <v>5</v>
      </c>
      <c r="C12" s="108" t="s">
        <v>12</v>
      </c>
      <c r="D12" s="108" t="s">
        <v>16</v>
      </c>
      <c r="E12" s="112">
        <v>525.29999999999995</v>
      </c>
      <c r="F12" s="115"/>
      <c r="G12" s="118">
        <f t="shared" si="0"/>
        <v>0</v>
      </c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</row>
    <row r="13" spans="1:27" s="93" customFormat="1" ht="39.6" x14ac:dyDescent="0.3">
      <c r="A13" s="97" t="s">
        <v>214</v>
      </c>
      <c r="B13" s="107" t="s">
        <v>5</v>
      </c>
      <c r="C13" s="108" t="s">
        <v>209</v>
      </c>
      <c r="D13" s="108" t="s">
        <v>215</v>
      </c>
      <c r="E13" s="123">
        <v>3612.2</v>
      </c>
      <c r="F13" s="124">
        <v>2193.6</v>
      </c>
      <c r="G13" s="118">
        <f t="shared" si="0"/>
        <v>60.727534466530095</v>
      </c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</row>
    <row r="14" spans="1:27" s="93" customFormat="1" ht="52.8" hidden="1" x14ac:dyDescent="0.3">
      <c r="A14" s="97" t="s">
        <v>212</v>
      </c>
      <c r="B14" s="107" t="s">
        <v>5</v>
      </c>
      <c r="C14" s="108" t="s">
        <v>20</v>
      </c>
      <c r="D14" s="108" t="s">
        <v>215</v>
      </c>
      <c r="E14" s="125">
        <f>E15</f>
        <v>1824.6999999999998</v>
      </c>
      <c r="F14" s="124"/>
      <c r="G14" s="118">
        <f t="shared" si="0"/>
        <v>0</v>
      </c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</row>
    <row r="15" spans="1:27" s="93" customFormat="1" ht="14.4" hidden="1" x14ac:dyDescent="0.3">
      <c r="A15" s="97" t="s">
        <v>216</v>
      </c>
      <c r="B15" s="107" t="s">
        <v>5</v>
      </c>
      <c r="C15" s="108" t="s">
        <v>20</v>
      </c>
      <c r="D15" s="108" t="s">
        <v>22</v>
      </c>
      <c r="E15" s="125">
        <f>E16+E17+E18</f>
        <v>1824.6999999999998</v>
      </c>
      <c r="F15" s="124"/>
      <c r="G15" s="118">
        <f t="shared" si="0"/>
        <v>0</v>
      </c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</row>
    <row r="16" spans="1:27" s="93" customFormat="1" ht="52.8" hidden="1" x14ac:dyDescent="0.3">
      <c r="A16" s="97" t="s">
        <v>129</v>
      </c>
      <c r="B16" s="107" t="s">
        <v>5</v>
      </c>
      <c r="C16" s="108" t="s">
        <v>20</v>
      </c>
      <c r="D16" s="108" t="s">
        <v>22</v>
      </c>
      <c r="E16" s="125">
        <v>1184.8</v>
      </c>
      <c r="F16" s="124"/>
      <c r="G16" s="118">
        <f t="shared" si="0"/>
        <v>0</v>
      </c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</row>
    <row r="17" spans="1:27" s="93" customFormat="1" ht="26.4" hidden="1" x14ac:dyDescent="0.3">
      <c r="A17" s="97" t="s">
        <v>150</v>
      </c>
      <c r="B17" s="107" t="s">
        <v>5</v>
      </c>
      <c r="C17" s="108" t="s">
        <v>20</v>
      </c>
      <c r="D17" s="108" t="s">
        <v>22</v>
      </c>
      <c r="E17" s="125">
        <v>547.4</v>
      </c>
      <c r="F17" s="124"/>
      <c r="G17" s="118">
        <f t="shared" si="0"/>
        <v>0</v>
      </c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</row>
    <row r="18" spans="1:27" s="93" customFormat="1" ht="14.4" hidden="1" x14ac:dyDescent="0.3">
      <c r="A18" s="97" t="s">
        <v>217</v>
      </c>
      <c r="B18" s="107" t="s">
        <v>5</v>
      </c>
      <c r="C18" s="108" t="s">
        <v>20</v>
      </c>
      <c r="D18" s="108" t="s">
        <v>22</v>
      </c>
      <c r="E18" s="125">
        <v>92.5</v>
      </c>
      <c r="F18" s="124"/>
      <c r="G18" s="118">
        <f t="shared" si="0"/>
        <v>0</v>
      </c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</row>
    <row r="19" spans="1:27" s="93" customFormat="1" ht="14.4" hidden="1" x14ac:dyDescent="0.3">
      <c r="A19" s="97" t="s">
        <v>218</v>
      </c>
      <c r="B19" s="107" t="s">
        <v>5</v>
      </c>
      <c r="C19" s="108" t="s">
        <v>219</v>
      </c>
      <c r="D19" s="108" t="s">
        <v>7</v>
      </c>
      <c r="E19" s="125"/>
      <c r="F19" s="124"/>
      <c r="G19" s="118" t="e">
        <f t="shared" si="0"/>
        <v>#DIV/0!</v>
      </c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</row>
    <row r="20" spans="1:27" s="93" customFormat="1" ht="52.8" hidden="1" x14ac:dyDescent="0.3">
      <c r="A20" s="97" t="s">
        <v>212</v>
      </c>
      <c r="B20" s="107" t="s">
        <v>5</v>
      </c>
      <c r="C20" s="108" t="s">
        <v>219</v>
      </c>
      <c r="D20" s="108" t="s">
        <v>14</v>
      </c>
      <c r="E20" s="125"/>
      <c r="F20" s="124"/>
      <c r="G20" s="118" t="e">
        <f t="shared" si="0"/>
        <v>#DIV/0!</v>
      </c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</row>
    <row r="21" spans="1:27" s="93" customFormat="1" ht="14.4" hidden="1" x14ac:dyDescent="0.3">
      <c r="A21" s="97" t="s">
        <v>220</v>
      </c>
      <c r="B21" s="107" t="s">
        <v>5</v>
      </c>
      <c r="C21" s="108" t="s">
        <v>219</v>
      </c>
      <c r="D21" s="108" t="s">
        <v>221</v>
      </c>
      <c r="E21" s="125"/>
      <c r="F21" s="124"/>
      <c r="G21" s="118" t="e">
        <f t="shared" si="0"/>
        <v>#DIV/0!</v>
      </c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</row>
    <row r="22" spans="1:27" s="93" customFormat="1" ht="14.4" hidden="1" x14ac:dyDescent="0.3">
      <c r="A22" s="97" t="s">
        <v>217</v>
      </c>
      <c r="B22" s="107" t="s">
        <v>5</v>
      </c>
      <c r="C22" s="108" t="s">
        <v>219</v>
      </c>
      <c r="D22" s="108" t="s">
        <v>221</v>
      </c>
      <c r="E22" s="125"/>
      <c r="F22" s="124"/>
      <c r="G22" s="118" t="e">
        <f t="shared" si="0"/>
        <v>#DIV/0!</v>
      </c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</row>
    <row r="23" spans="1:27" s="93" customFormat="1" ht="14.4" x14ac:dyDescent="0.3">
      <c r="A23" s="97" t="s">
        <v>222</v>
      </c>
      <c r="B23" s="107" t="s">
        <v>5</v>
      </c>
      <c r="C23" s="108" t="s">
        <v>209</v>
      </c>
      <c r="D23" s="108" t="s">
        <v>223</v>
      </c>
      <c r="E23" s="125">
        <f>E24</f>
        <v>10</v>
      </c>
      <c r="F23" s="124">
        <v>0</v>
      </c>
      <c r="G23" s="118">
        <f t="shared" si="0"/>
        <v>0</v>
      </c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</row>
    <row r="24" spans="1:27" customFormat="1" ht="52.8" hidden="1" x14ac:dyDescent="0.3">
      <c r="A24" s="98" t="s">
        <v>212</v>
      </c>
      <c r="B24" s="109" t="s">
        <v>5</v>
      </c>
      <c r="C24" s="110" t="s">
        <v>209</v>
      </c>
      <c r="D24" s="110" t="s">
        <v>223</v>
      </c>
      <c r="E24" s="126">
        <f>E25</f>
        <v>10</v>
      </c>
      <c r="F24" s="124"/>
      <c r="G24" s="118">
        <f t="shared" si="0"/>
        <v>0</v>
      </c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</row>
    <row r="25" spans="1:27" customFormat="1" ht="14.4" hidden="1" x14ac:dyDescent="0.3">
      <c r="A25" s="98" t="s">
        <v>224</v>
      </c>
      <c r="B25" s="109" t="s">
        <v>5</v>
      </c>
      <c r="C25" s="110" t="s">
        <v>28</v>
      </c>
      <c r="D25" s="110" t="s">
        <v>30</v>
      </c>
      <c r="E25" s="126">
        <f>E26</f>
        <v>10</v>
      </c>
      <c r="F25" s="124"/>
      <c r="G25" s="118">
        <f t="shared" si="0"/>
        <v>0</v>
      </c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</row>
    <row r="26" spans="1:27" customFormat="1" ht="14.4" hidden="1" x14ac:dyDescent="0.3">
      <c r="A26" s="98" t="s">
        <v>217</v>
      </c>
      <c r="B26" s="109" t="s">
        <v>5</v>
      </c>
      <c r="C26" s="110" t="s">
        <v>28</v>
      </c>
      <c r="D26" s="110" t="s">
        <v>30</v>
      </c>
      <c r="E26" s="126">
        <v>10</v>
      </c>
      <c r="F26" s="124"/>
      <c r="G26" s="118">
        <f t="shared" si="0"/>
        <v>0</v>
      </c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</row>
    <row r="27" spans="1:27" s="93" customFormat="1" ht="14.4" x14ac:dyDescent="0.3">
      <c r="A27" s="97" t="s">
        <v>225</v>
      </c>
      <c r="B27" s="107" t="s">
        <v>5</v>
      </c>
      <c r="C27" s="108" t="s">
        <v>209</v>
      </c>
      <c r="D27" s="108" t="s">
        <v>226</v>
      </c>
      <c r="E27" s="125">
        <v>2000.4</v>
      </c>
      <c r="F27" s="124">
        <v>1506</v>
      </c>
      <c r="G27" s="118">
        <f t="shared" si="0"/>
        <v>75.284943011397715</v>
      </c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</row>
    <row r="28" spans="1:27" customFormat="1" ht="52.8" hidden="1" x14ac:dyDescent="0.3">
      <c r="A28" s="98" t="s">
        <v>212</v>
      </c>
      <c r="B28" s="109" t="s">
        <v>5</v>
      </c>
      <c r="C28" s="110" t="s">
        <v>209</v>
      </c>
      <c r="D28" s="110" t="s">
        <v>226</v>
      </c>
      <c r="E28" s="126">
        <f>E29+E32+E34</f>
        <v>1127.5</v>
      </c>
      <c r="F28" s="124"/>
      <c r="G28" s="118">
        <f t="shared" si="0"/>
        <v>0</v>
      </c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</row>
    <row r="29" spans="1:27" customFormat="1" ht="26.4" hidden="1" x14ac:dyDescent="0.3">
      <c r="A29" s="98" t="s">
        <v>227</v>
      </c>
      <c r="B29" s="109" t="s">
        <v>5</v>
      </c>
      <c r="C29" s="110" t="s">
        <v>32</v>
      </c>
      <c r="D29" s="110" t="s">
        <v>34</v>
      </c>
      <c r="E29" s="126">
        <f>E30+E31</f>
        <v>1119.5999999999999</v>
      </c>
      <c r="F29" s="124"/>
      <c r="G29" s="118">
        <f t="shared" si="0"/>
        <v>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</row>
    <row r="30" spans="1:27" customFormat="1" ht="52.8" hidden="1" x14ac:dyDescent="0.3">
      <c r="A30" s="98" t="s">
        <v>129</v>
      </c>
      <c r="B30" s="109" t="s">
        <v>5</v>
      </c>
      <c r="C30" s="110" t="s">
        <v>32</v>
      </c>
      <c r="D30" s="110" t="s">
        <v>34</v>
      </c>
      <c r="E30" s="126">
        <v>969.6</v>
      </c>
      <c r="F30" s="124"/>
      <c r="G30" s="118">
        <f t="shared" si="0"/>
        <v>0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</row>
    <row r="31" spans="1:27" customFormat="1" ht="26.4" hidden="1" x14ac:dyDescent="0.3">
      <c r="A31" s="98" t="s">
        <v>150</v>
      </c>
      <c r="B31" s="109" t="s">
        <v>5</v>
      </c>
      <c r="C31" s="110" t="s">
        <v>32</v>
      </c>
      <c r="D31" s="110" t="s">
        <v>34</v>
      </c>
      <c r="E31" s="126">
        <v>150</v>
      </c>
      <c r="F31" s="124"/>
      <c r="G31" s="118">
        <f t="shared" si="0"/>
        <v>0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</row>
    <row r="32" spans="1:27" customFormat="1" ht="14.4" hidden="1" x14ac:dyDescent="0.3">
      <c r="A32" s="98" t="s">
        <v>228</v>
      </c>
      <c r="B32" s="109" t="s">
        <v>5</v>
      </c>
      <c r="C32" s="110" t="s">
        <v>32</v>
      </c>
      <c r="D32" s="110" t="s">
        <v>36</v>
      </c>
      <c r="E32" s="126">
        <f>E33</f>
        <v>7.7</v>
      </c>
      <c r="F32" s="124"/>
      <c r="G32" s="118">
        <f t="shared" si="0"/>
        <v>0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</row>
    <row r="33" spans="1:27" customFormat="1" ht="14.4" hidden="1" x14ac:dyDescent="0.3">
      <c r="A33" s="98" t="s">
        <v>217</v>
      </c>
      <c r="B33" s="109" t="s">
        <v>5</v>
      </c>
      <c r="C33" s="110" t="s">
        <v>32</v>
      </c>
      <c r="D33" s="110" t="s">
        <v>36</v>
      </c>
      <c r="E33" s="126">
        <v>7.7</v>
      </c>
      <c r="F33" s="124"/>
      <c r="G33" s="118">
        <f t="shared" si="0"/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</row>
    <row r="34" spans="1:27" customFormat="1" ht="26.4" hidden="1" x14ac:dyDescent="0.3">
      <c r="A34" s="98" t="s">
        <v>125</v>
      </c>
      <c r="B34" s="109" t="s">
        <v>5</v>
      </c>
      <c r="C34" s="110" t="s">
        <v>32</v>
      </c>
      <c r="D34" s="110" t="s">
        <v>133</v>
      </c>
      <c r="E34" s="126">
        <f>E35</f>
        <v>0.2</v>
      </c>
      <c r="F34" s="124"/>
      <c r="G34" s="118">
        <f t="shared" si="0"/>
        <v>0</v>
      </c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</row>
    <row r="35" spans="1:27" customFormat="1" ht="26.4" hidden="1" x14ac:dyDescent="0.3">
      <c r="A35" s="98" t="s">
        <v>150</v>
      </c>
      <c r="B35" s="109" t="s">
        <v>5</v>
      </c>
      <c r="C35" s="110" t="s">
        <v>32</v>
      </c>
      <c r="D35" s="110" t="s">
        <v>133</v>
      </c>
      <c r="E35" s="126">
        <v>0.2</v>
      </c>
      <c r="F35" s="124"/>
      <c r="G35" s="118">
        <f t="shared" si="0"/>
        <v>0</v>
      </c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</row>
    <row r="36" spans="1:27" customFormat="1" ht="14.4" hidden="1" x14ac:dyDescent="0.3">
      <c r="A36" s="98" t="s">
        <v>229</v>
      </c>
      <c r="B36" s="109" t="s">
        <v>5</v>
      </c>
      <c r="C36" s="110" t="s">
        <v>32</v>
      </c>
      <c r="D36" s="110" t="s">
        <v>230</v>
      </c>
      <c r="E36" s="126">
        <v>0</v>
      </c>
      <c r="F36" s="124"/>
      <c r="G36" s="118" t="e">
        <f t="shared" si="0"/>
        <v>#DIV/0!</v>
      </c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</row>
    <row r="37" spans="1:27" customFormat="1" ht="14.4" hidden="1" x14ac:dyDescent="0.3">
      <c r="A37" s="98" t="s">
        <v>217</v>
      </c>
      <c r="B37" s="109" t="s">
        <v>5</v>
      </c>
      <c r="C37" s="110" t="s">
        <v>32</v>
      </c>
      <c r="D37" s="110" t="s">
        <v>230</v>
      </c>
      <c r="E37" s="126">
        <v>0</v>
      </c>
      <c r="F37" s="124"/>
      <c r="G37" s="118" t="e">
        <f t="shared" si="0"/>
        <v>#DIV/0!</v>
      </c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</row>
    <row r="38" spans="1:27" customFormat="1" ht="26.4" hidden="1" x14ac:dyDescent="0.3">
      <c r="A38" s="98" t="s">
        <v>231</v>
      </c>
      <c r="B38" s="109" t="s">
        <v>5</v>
      </c>
      <c r="C38" s="110" t="s">
        <v>32</v>
      </c>
      <c r="D38" s="110" t="s">
        <v>37</v>
      </c>
      <c r="E38" s="126">
        <f>E39</f>
        <v>20</v>
      </c>
      <c r="F38" s="124"/>
      <c r="G38" s="118">
        <f t="shared" si="0"/>
        <v>0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</row>
    <row r="39" spans="1:27" customFormat="1" ht="26.4" hidden="1" x14ac:dyDescent="0.3">
      <c r="A39" s="98" t="s">
        <v>232</v>
      </c>
      <c r="B39" s="109" t="s">
        <v>5</v>
      </c>
      <c r="C39" s="110" t="s">
        <v>32</v>
      </c>
      <c r="D39" s="110" t="s">
        <v>39</v>
      </c>
      <c r="E39" s="126">
        <f>E40</f>
        <v>20</v>
      </c>
      <c r="F39" s="124"/>
      <c r="G39" s="118">
        <f t="shared" si="0"/>
        <v>0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</row>
    <row r="40" spans="1:27" customFormat="1" ht="14.4" hidden="1" x14ac:dyDescent="0.3">
      <c r="A40" s="98" t="s">
        <v>217</v>
      </c>
      <c r="B40" s="109" t="s">
        <v>5</v>
      </c>
      <c r="C40" s="110" t="s">
        <v>32</v>
      </c>
      <c r="D40" s="110" t="s">
        <v>39</v>
      </c>
      <c r="E40" s="126">
        <v>20</v>
      </c>
      <c r="F40" s="124"/>
      <c r="G40" s="118">
        <f t="shared" si="0"/>
        <v>0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</row>
    <row r="41" spans="1:27" s="91" customFormat="1" ht="14.4" x14ac:dyDescent="0.3">
      <c r="A41" s="96" t="s">
        <v>233</v>
      </c>
      <c r="B41" s="105" t="s">
        <v>5</v>
      </c>
      <c r="C41" s="106" t="s">
        <v>211</v>
      </c>
      <c r="D41" s="106" t="s">
        <v>207</v>
      </c>
      <c r="E41" s="126">
        <f>E42</f>
        <v>390.5</v>
      </c>
      <c r="F41" s="126">
        <f>F42</f>
        <v>241</v>
      </c>
      <c r="G41" s="118">
        <f t="shared" si="0"/>
        <v>61.715749039692703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</row>
    <row r="42" spans="1:27" s="93" customFormat="1" ht="14.4" x14ac:dyDescent="0.3">
      <c r="A42" s="97" t="s">
        <v>234</v>
      </c>
      <c r="B42" s="107" t="s">
        <v>5</v>
      </c>
      <c r="C42" s="108" t="s">
        <v>211</v>
      </c>
      <c r="D42" s="108" t="s">
        <v>235</v>
      </c>
      <c r="E42" s="125">
        <v>390.5</v>
      </c>
      <c r="F42" s="124">
        <v>241</v>
      </c>
      <c r="G42" s="118">
        <f t="shared" si="0"/>
        <v>61.715749039692703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</row>
    <row r="43" spans="1:27" customFormat="1" ht="52.8" hidden="1" x14ac:dyDescent="0.3">
      <c r="A43" s="98" t="s">
        <v>212</v>
      </c>
      <c r="B43" s="109" t="s">
        <v>5</v>
      </c>
      <c r="C43" s="110" t="s">
        <v>43</v>
      </c>
      <c r="D43" s="110" t="s">
        <v>14</v>
      </c>
      <c r="E43" s="126">
        <f>E44</f>
        <v>176.5</v>
      </c>
      <c r="F43" s="124"/>
      <c r="G43" s="118">
        <f t="shared" si="0"/>
        <v>0</v>
      </c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</row>
    <row r="44" spans="1:27" customFormat="1" ht="26.4" hidden="1" x14ac:dyDescent="0.3">
      <c r="A44" s="98" t="s">
        <v>236</v>
      </c>
      <c r="B44" s="109" t="s">
        <v>5</v>
      </c>
      <c r="C44" s="110" t="s">
        <v>43</v>
      </c>
      <c r="D44" s="110" t="s">
        <v>45</v>
      </c>
      <c r="E44" s="126">
        <f>E45</f>
        <v>176.5</v>
      </c>
      <c r="F44" s="124"/>
      <c r="G44" s="118">
        <f t="shared" si="0"/>
        <v>0</v>
      </c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</row>
    <row r="45" spans="1:27" customFormat="1" ht="52.8" hidden="1" x14ac:dyDescent="0.3">
      <c r="A45" s="98" t="s">
        <v>129</v>
      </c>
      <c r="B45" s="109" t="s">
        <v>5</v>
      </c>
      <c r="C45" s="110" t="s">
        <v>43</v>
      </c>
      <c r="D45" s="110" t="s">
        <v>45</v>
      </c>
      <c r="E45" s="126">
        <v>176.5</v>
      </c>
      <c r="F45" s="124"/>
      <c r="G45" s="118">
        <f t="shared" si="0"/>
        <v>0</v>
      </c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</row>
    <row r="46" spans="1:27" customFormat="1" ht="26.4" hidden="1" x14ac:dyDescent="0.3">
      <c r="A46" s="98" t="s">
        <v>150</v>
      </c>
      <c r="B46" s="109" t="s">
        <v>5</v>
      </c>
      <c r="C46" s="110" t="s">
        <v>43</v>
      </c>
      <c r="D46" s="110" t="s">
        <v>45</v>
      </c>
      <c r="E46" s="126"/>
      <c r="F46" s="124"/>
      <c r="G46" s="118" t="e">
        <f t="shared" si="0"/>
        <v>#DIV/0!</v>
      </c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</row>
    <row r="47" spans="1:27" s="91" customFormat="1" ht="14.4" x14ac:dyDescent="0.3">
      <c r="A47" s="96" t="s">
        <v>237</v>
      </c>
      <c r="B47" s="105" t="s">
        <v>5</v>
      </c>
      <c r="C47" s="106" t="s">
        <v>235</v>
      </c>
      <c r="D47" s="106" t="s">
        <v>207</v>
      </c>
      <c r="E47" s="126">
        <f>E48+E52</f>
        <v>295.09999999999997</v>
      </c>
      <c r="F47" s="126">
        <f>F48+F52</f>
        <v>27.8</v>
      </c>
      <c r="G47" s="118">
        <f t="shared" si="0"/>
        <v>9.4205354117248419</v>
      </c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</row>
    <row r="48" spans="1:27" s="93" customFormat="1" ht="14.4" x14ac:dyDescent="0.3">
      <c r="A48" s="97" t="s">
        <v>238</v>
      </c>
      <c r="B48" s="107" t="s">
        <v>5</v>
      </c>
      <c r="C48" s="108" t="s">
        <v>235</v>
      </c>
      <c r="D48" s="108" t="s">
        <v>239</v>
      </c>
      <c r="E48" s="125">
        <v>276.2</v>
      </c>
      <c r="F48" s="124">
        <v>26.2</v>
      </c>
      <c r="G48" s="118">
        <f t="shared" si="0"/>
        <v>9.485879797248371</v>
      </c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</row>
    <row r="49" spans="1:27" customFormat="1" ht="39.6" hidden="1" x14ac:dyDescent="0.3">
      <c r="A49" s="98" t="s">
        <v>240</v>
      </c>
      <c r="B49" s="107" t="s">
        <v>241</v>
      </c>
      <c r="C49" s="110" t="s">
        <v>48</v>
      </c>
      <c r="D49" s="110" t="s">
        <v>49</v>
      </c>
      <c r="E49" s="126">
        <f>E50</f>
        <v>62</v>
      </c>
      <c r="F49" s="124"/>
      <c r="G49" s="118">
        <f t="shared" si="0"/>
        <v>0</v>
      </c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</row>
    <row r="50" spans="1:27" customFormat="1" ht="26.4" hidden="1" x14ac:dyDescent="0.3">
      <c r="A50" s="98" t="s">
        <v>242</v>
      </c>
      <c r="B50" s="107" t="s">
        <v>243</v>
      </c>
      <c r="C50" s="110" t="s">
        <v>48</v>
      </c>
      <c r="D50" s="110" t="s">
        <v>51</v>
      </c>
      <c r="E50" s="126">
        <f>E51</f>
        <v>62</v>
      </c>
      <c r="F50" s="124"/>
      <c r="G50" s="118">
        <f t="shared" si="0"/>
        <v>0</v>
      </c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</row>
    <row r="51" spans="1:27" customFormat="1" ht="26.4" hidden="1" x14ac:dyDescent="0.3">
      <c r="A51" s="98" t="s">
        <v>150</v>
      </c>
      <c r="B51" s="107" t="s">
        <v>244</v>
      </c>
      <c r="C51" s="110" t="s">
        <v>48</v>
      </c>
      <c r="D51" s="110" t="s">
        <v>51</v>
      </c>
      <c r="E51" s="126">
        <v>62</v>
      </c>
      <c r="F51" s="124"/>
      <c r="G51" s="118">
        <f t="shared" si="0"/>
        <v>0</v>
      </c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</row>
    <row r="52" spans="1:27" customFormat="1" ht="26.4" x14ac:dyDescent="0.3">
      <c r="A52" s="99" t="s">
        <v>245</v>
      </c>
      <c r="B52" s="107">
        <v>981</v>
      </c>
      <c r="C52" s="110" t="s">
        <v>235</v>
      </c>
      <c r="D52" s="110" t="s">
        <v>246</v>
      </c>
      <c r="E52" s="127">
        <v>18.899999999999999</v>
      </c>
      <c r="F52" s="124">
        <v>1.6</v>
      </c>
      <c r="G52" s="118">
        <f t="shared" si="0"/>
        <v>8.4656084656084669</v>
      </c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</row>
    <row r="53" spans="1:27" s="91" customFormat="1" ht="14.4" x14ac:dyDescent="0.3">
      <c r="A53" s="96" t="s">
        <v>247</v>
      </c>
      <c r="B53" s="105" t="s">
        <v>5</v>
      </c>
      <c r="C53" s="106" t="s">
        <v>215</v>
      </c>
      <c r="D53" s="106" t="s">
        <v>207</v>
      </c>
      <c r="E53" s="126">
        <f>E54+E55</f>
        <v>12444.8</v>
      </c>
      <c r="F53" s="126">
        <f>F54+F55</f>
        <v>10324.5</v>
      </c>
      <c r="G53" s="118">
        <f t="shared" si="0"/>
        <v>82.962361789663149</v>
      </c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</row>
    <row r="54" spans="1:27" s="93" customFormat="1" ht="14.4" hidden="1" x14ac:dyDescent="0.3">
      <c r="A54" s="97" t="s">
        <v>248</v>
      </c>
      <c r="B54" s="107">
        <v>981</v>
      </c>
      <c r="C54" s="108" t="s">
        <v>215</v>
      </c>
      <c r="D54" s="108" t="s">
        <v>249</v>
      </c>
      <c r="E54" s="125">
        <v>0</v>
      </c>
      <c r="F54" s="124"/>
      <c r="G54" s="118" t="e">
        <f t="shared" si="0"/>
        <v>#DIV/0!</v>
      </c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</row>
    <row r="55" spans="1:27" s="93" customFormat="1" ht="14.4" x14ac:dyDescent="0.3">
      <c r="A55" s="97" t="s">
        <v>250</v>
      </c>
      <c r="B55" s="107" t="s">
        <v>5</v>
      </c>
      <c r="C55" s="108" t="s">
        <v>215</v>
      </c>
      <c r="D55" s="108" t="s">
        <v>251</v>
      </c>
      <c r="E55" s="125">
        <v>12444.8</v>
      </c>
      <c r="F55" s="124">
        <v>10324.5</v>
      </c>
      <c r="G55" s="118">
        <f t="shared" si="0"/>
        <v>82.962361789663149</v>
      </c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</row>
    <row r="56" spans="1:27" customFormat="1" ht="52.8" hidden="1" x14ac:dyDescent="0.3">
      <c r="A56" s="98" t="s">
        <v>252</v>
      </c>
      <c r="B56" s="109" t="s">
        <v>5</v>
      </c>
      <c r="C56" s="110" t="s">
        <v>59</v>
      </c>
      <c r="D56" s="110" t="s">
        <v>60</v>
      </c>
      <c r="E56" s="126">
        <f>E57+E59</f>
        <v>1911.1999999999998</v>
      </c>
      <c r="F56" s="124"/>
      <c r="G56" s="118">
        <f t="shared" si="0"/>
        <v>0</v>
      </c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</row>
    <row r="57" spans="1:27" customFormat="1" ht="26.4" hidden="1" x14ac:dyDescent="0.3">
      <c r="A57" s="98" t="s">
        <v>253</v>
      </c>
      <c r="B57" s="109" t="s">
        <v>5</v>
      </c>
      <c r="C57" s="110" t="s">
        <v>59</v>
      </c>
      <c r="D57" s="110" t="s">
        <v>62</v>
      </c>
      <c r="E57" s="126">
        <f>E58</f>
        <v>1021.4</v>
      </c>
      <c r="F57" s="124"/>
      <c r="G57" s="118">
        <f t="shared" si="0"/>
        <v>0</v>
      </c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</row>
    <row r="58" spans="1:27" customFormat="1" ht="26.4" hidden="1" x14ac:dyDescent="0.3">
      <c r="A58" s="98" t="s">
        <v>150</v>
      </c>
      <c r="B58" s="109" t="s">
        <v>5</v>
      </c>
      <c r="C58" s="110" t="s">
        <v>59</v>
      </c>
      <c r="D58" s="110" t="s">
        <v>62</v>
      </c>
      <c r="E58" s="126">
        <v>1021.4</v>
      </c>
      <c r="F58" s="124"/>
      <c r="G58" s="118">
        <f t="shared" si="0"/>
        <v>0</v>
      </c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</row>
    <row r="59" spans="1:27" customFormat="1" ht="26.4" hidden="1" x14ac:dyDescent="0.3">
      <c r="A59" s="98" t="s">
        <v>254</v>
      </c>
      <c r="B59" s="109" t="s">
        <v>5</v>
      </c>
      <c r="C59" s="110" t="s">
        <v>59</v>
      </c>
      <c r="D59" s="110" t="s">
        <v>255</v>
      </c>
      <c r="E59" s="126">
        <f>E60</f>
        <v>889.8</v>
      </c>
      <c r="F59" s="124"/>
      <c r="G59" s="118">
        <f t="shared" si="0"/>
        <v>0</v>
      </c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</row>
    <row r="60" spans="1:27" customFormat="1" ht="26.4" hidden="1" x14ac:dyDescent="0.3">
      <c r="A60" s="98" t="s">
        <v>150</v>
      </c>
      <c r="B60" s="109" t="s">
        <v>5</v>
      </c>
      <c r="C60" s="110" t="s">
        <v>59</v>
      </c>
      <c r="D60" s="110" t="s">
        <v>255</v>
      </c>
      <c r="E60" s="126">
        <v>889.8</v>
      </c>
      <c r="F60" s="124"/>
      <c r="G60" s="118">
        <f t="shared" si="0"/>
        <v>0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</row>
    <row r="61" spans="1:27" s="91" customFormat="1" ht="14.4" x14ac:dyDescent="0.3">
      <c r="A61" s="96" t="s">
        <v>256</v>
      </c>
      <c r="B61" s="105" t="s">
        <v>5</v>
      </c>
      <c r="C61" s="106" t="s">
        <v>257</v>
      </c>
      <c r="D61" s="106" t="s">
        <v>207</v>
      </c>
      <c r="E61" s="126">
        <f>E62+E67+E71</f>
        <v>3728.3</v>
      </c>
      <c r="F61" s="126">
        <f>F62+F67+F71</f>
        <v>2824.1</v>
      </c>
      <c r="G61" s="118">
        <f t="shared" si="0"/>
        <v>75.747659791325788</v>
      </c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</row>
    <row r="62" spans="1:27" s="95" customFormat="1" ht="14.4" x14ac:dyDescent="0.3">
      <c r="A62" s="97" t="s">
        <v>258</v>
      </c>
      <c r="B62" s="107" t="s">
        <v>5</v>
      </c>
      <c r="C62" s="108" t="s">
        <v>257</v>
      </c>
      <c r="D62" s="108" t="s">
        <v>209</v>
      </c>
      <c r="E62" s="125">
        <v>296.3</v>
      </c>
      <c r="F62" s="124">
        <v>165.4</v>
      </c>
      <c r="G62" s="118">
        <f t="shared" si="0"/>
        <v>55.821802227472162</v>
      </c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</row>
    <row r="63" spans="1:27" s="95" customFormat="1" ht="39.6" hidden="1" x14ac:dyDescent="0.3">
      <c r="A63" s="97" t="s">
        <v>259</v>
      </c>
      <c r="B63" s="107" t="s">
        <v>5</v>
      </c>
      <c r="C63" s="108" t="s">
        <v>66</v>
      </c>
      <c r="D63" s="108" t="s">
        <v>67</v>
      </c>
      <c r="E63" s="125">
        <f>E64</f>
        <v>277.5</v>
      </c>
      <c r="F63" s="124"/>
      <c r="G63" s="118">
        <f t="shared" si="0"/>
        <v>0</v>
      </c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</row>
    <row r="64" spans="1:27" s="95" customFormat="1" ht="14.4" hidden="1" x14ac:dyDescent="0.3">
      <c r="A64" s="97" t="s">
        <v>260</v>
      </c>
      <c r="B64" s="107" t="s">
        <v>5</v>
      </c>
      <c r="C64" s="108" t="s">
        <v>66</v>
      </c>
      <c r="D64" s="108" t="s">
        <v>69</v>
      </c>
      <c r="E64" s="125">
        <f>E65+E66</f>
        <v>277.5</v>
      </c>
      <c r="F64" s="124"/>
      <c r="G64" s="118">
        <f t="shared" si="0"/>
        <v>0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</row>
    <row r="65" spans="1:27" s="95" customFormat="1" ht="26.4" hidden="1" x14ac:dyDescent="0.3">
      <c r="A65" s="97" t="s">
        <v>150</v>
      </c>
      <c r="B65" s="107" t="s">
        <v>5</v>
      </c>
      <c r="C65" s="108" t="s">
        <v>66</v>
      </c>
      <c r="D65" s="108" t="s">
        <v>69</v>
      </c>
      <c r="E65" s="125">
        <v>216.5</v>
      </c>
      <c r="F65" s="124"/>
      <c r="G65" s="118">
        <f t="shared" si="0"/>
        <v>0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</row>
    <row r="66" spans="1:27" s="95" customFormat="1" ht="14.4" hidden="1" x14ac:dyDescent="0.3">
      <c r="A66" s="97" t="s">
        <v>261</v>
      </c>
      <c r="B66" s="107" t="s">
        <v>5</v>
      </c>
      <c r="C66" s="108" t="s">
        <v>66</v>
      </c>
      <c r="D66" s="108" t="s">
        <v>69</v>
      </c>
      <c r="E66" s="125">
        <v>61</v>
      </c>
      <c r="F66" s="124"/>
      <c r="G66" s="118">
        <f t="shared" si="0"/>
        <v>0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</row>
    <row r="67" spans="1:27" s="95" customFormat="1" ht="14.4" x14ac:dyDescent="0.3">
      <c r="A67" s="97" t="s">
        <v>262</v>
      </c>
      <c r="B67" s="107" t="s">
        <v>5</v>
      </c>
      <c r="C67" s="108" t="s">
        <v>257</v>
      </c>
      <c r="D67" s="108" t="s">
        <v>211</v>
      </c>
      <c r="E67" s="125">
        <v>115</v>
      </c>
      <c r="F67" s="124">
        <v>0</v>
      </c>
      <c r="G67" s="118">
        <f t="shared" si="0"/>
        <v>0</v>
      </c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</row>
    <row r="68" spans="1:27" s="95" customFormat="1" ht="39.6" hidden="1" x14ac:dyDescent="0.3">
      <c r="A68" s="97" t="s">
        <v>259</v>
      </c>
      <c r="B68" s="107" t="s">
        <v>5</v>
      </c>
      <c r="C68" s="108" t="s">
        <v>71</v>
      </c>
      <c r="D68" s="108" t="s">
        <v>67</v>
      </c>
      <c r="E68" s="125">
        <f>E69</f>
        <v>55</v>
      </c>
      <c r="F68" s="124"/>
      <c r="G68" s="118">
        <f t="shared" si="0"/>
        <v>0</v>
      </c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</row>
    <row r="69" spans="1:27" s="95" customFormat="1" ht="14.4" hidden="1" x14ac:dyDescent="0.3">
      <c r="A69" s="97" t="s">
        <v>263</v>
      </c>
      <c r="B69" s="107" t="s">
        <v>5</v>
      </c>
      <c r="C69" s="108" t="s">
        <v>71</v>
      </c>
      <c r="D69" s="108" t="s">
        <v>73</v>
      </c>
      <c r="E69" s="125">
        <f>E70</f>
        <v>55</v>
      </c>
      <c r="F69" s="124"/>
      <c r="G69" s="118">
        <f t="shared" si="0"/>
        <v>0</v>
      </c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</row>
    <row r="70" spans="1:27" s="95" customFormat="1" ht="26.4" hidden="1" x14ac:dyDescent="0.3">
      <c r="A70" s="97" t="s">
        <v>150</v>
      </c>
      <c r="B70" s="107" t="s">
        <v>5</v>
      </c>
      <c r="C70" s="108" t="s">
        <v>71</v>
      </c>
      <c r="D70" s="108" t="s">
        <v>73</v>
      </c>
      <c r="E70" s="125">
        <v>55</v>
      </c>
      <c r="F70" s="124"/>
      <c r="G70" s="118">
        <f t="shared" si="0"/>
        <v>0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</row>
    <row r="71" spans="1:27" s="95" customFormat="1" ht="14.4" x14ac:dyDescent="0.3">
      <c r="A71" s="97" t="s">
        <v>264</v>
      </c>
      <c r="B71" s="107" t="s">
        <v>5</v>
      </c>
      <c r="C71" s="108" t="s">
        <v>257</v>
      </c>
      <c r="D71" s="108" t="s">
        <v>235</v>
      </c>
      <c r="E71" s="125">
        <v>3317</v>
      </c>
      <c r="F71" s="129">
        <v>2658.7</v>
      </c>
      <c r="G71" s="118">
        <f t="shared" si="0"/>
        <v>80.153753391618935</v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</row>
    <row r="72" spans="1:27" customFormat="1" ht="39.6" hidden="1" x14ac:dyDescent="0.3">
      <c r="A72" s="98" t="s">
        <v>259</v>
      </c>
      <c r="B72" s="109" t="s">
        <v>5</v>
      </c>
      <c r="C72" s="110" t="s">
        <v>75</v>
      </c>
      <c r="D72" s="110" t="s">
        <v>67</v>
      </c>
      <c r="E72" s="126">
        <f>E73+E75+E77</f>
        <v>0</v>
      </c>
      <c r="F72" s="124"/>
      <c r="G72" s="118" t="e">
        <f t="shared" ref="G72:G98" si="1">F72/E72*100</f>
        <v>#DIV/0!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</row>
    <row r="73" spans="1:27" customFormat="1" ht="14.4" hidden="1" x14ac:dyDescent="0.3">
      <c r="A73" s="98" t="s">
        <v>265</v>
      </c>
      <c r="B73" s="109" t="s">
        <v>5</v>
      </c>
      <c r="C73" s="110" t="s">
        <v>75</v>
      </c>
      <c r="D73" s="110" t="s">
        <v>77</v>
      </c>
      <c r="E73" s="126">
        <f>E74</f>
        <v>0</v>
      </c>
      <c r="F73" s="124"/>
      <c r="G73" s="118" t="e">
        <f t="shared" si="1"/>
        <v>#DIV/0!</v>
      </c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</row>
    <row r="74" spans="1:27" customFormat="1" ht="26.4" hidden="1" x14ac:dyDescent="0.3">
      <c r="A74" s="98" t="s">
        <v>150</v>
      </c>
      <c r="B74" s="109" t="s">
        <v>5</v>
      </c>
      <c r="C74" s="110" t="s">
        <v>75</v>
      </c>
      <c r="D74" s="110" t="s">
        <v>77</v>
      </c>
      <c r="E74" s="126"/>
      <c r="F74" s="124"/>
      <c r="G74" s="118" t="e">
        <f t="shared" si="1"/>
        <v>#DIV/0!</v>
      </c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</row>
    <row r="75" spans="1:27" customFormat="1" ht="14.4" hidden="1" x14ac:dyDescent="0.3">
      <c r="A75" s="98" t="s">
        <v>266</v>
      </c>
      <c r="B75" s="109" t="s">
        <v>5</v>
      </c>
      <c r="C75" s="110" t="s">
        <v>75</v>
      </c>
      <c r="D75" s="110" t="s">
        <v>79</v>
      </c>
      <c r="E75" s="126">
        <f>E76</f>
        <v>0</v>
      </c>
      <c r="F75" s="124"/>
      <c r="G75" s="118" t="e">
        <f t="shared" si="1"/>
        <v>#DIV/0!</v>
      </c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</row>
    <row r="76" spans="1:27" customFormat="1" ht="26.4" hidden="1" x14ac:dyDescent="0.3">
      <c r="A76" s="98" t="s">
        <v>150</v>
      </c>
      <c r="B76" s="109" t="s">
        <v>5</v>
      </c>
      <c r="C76" s="110" t="s">
        <v>75</v>
      </c>
      <c r="D76" s="110" t="s">
        <v>79</v>
      </c>
      <c r="E76" s="126"/>
      <c r="F76" s="124"/>
      <c r="G76" s="118" t="e">
        <f t="shared" si="1"/>
        <v>#DIV/0!</v>
      </c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</row>
    <row r="77" spans="1:27" customFormat="1" ht="26.4" hidden="1" x14ac:dyDescent="0.3">
      <c r="A77" s="98" t="s">
        <v>267</v>
      </c>
      <c r="B77" s="109" t="s">
        <v>5</v>
      </c>
      <c r="C77" s="110" t="s">
        <v>75</v>
      </c>
      <c r="D77" s="110" t="s">
        <v>81</v>
      </c>
      <c r="E77" s="126">
        <f>E78</f>
        <v>0</v>
      </c>
      <c r="F77" s="124"/>
      <c r="G77" s="118" t="e">
        <f t="shared" si="1"/>
        <v>#DIV/0!</v>
      </c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</row>
    <row r="78" spans="1:27" customFormat="1" ht="26.4" hidden="1" x14ac:dyDescent="0.3">
      <c r="A78" s="100" t="s">
        <v>150</v>
      </c>
      <c r="B78" s="109" t="s">
        <v>5</v>
      </c>
      <c r="C78" s="110" t="s">
        <v>75</v>
      </c>
      <c r="D78" s="110" t="s">
        <v>81</v>
      </c>
      <c r="E78" s="126"/>
      <c r="F78" s="124"/>
      <c r="G78" s="118" t="e">
        <f t="shared" si="1"/>
        <v>#DIV/0!</v>
      </c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</row>
    <row r="79" spans="1:27" customFormat="1" ht="14.4" x14ac:dyDescent="0.3">
      <c r="A79" s="101" t="s">
        <v>268</v>
      </c>
      <c r="B79" s="109">
        <v>981</v>
      </c>
      <c r="C79" s="110" t="s">
        <v>269</v>
      </c>
      <c r="D79" s="110" t="s">
        <v>207</v>
      </c>
      <c r="E79" s="126">
        <f>E80</f>
        <v>74</v>
      </c>
      <c r="F79" s="126">
        <f>F80</f>
        <v>25.9</v>
      </c>
      <c r="G79" s="118">
        <f t="shared" si="1"/>
        <v>35</v>
      </c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</row>
    <row r="80" spans="1:27" customFormat="1" ht="14.4" x14ac:dyDescent="0.3">
      <c r="A80" s="102" t="s">
        <v>270</v>
      </c>
      <c r="B80" s="109">
        <v>981</v>
      </c>
      <c r="C80" s="110" t="s">
        <v>269</v>
      </c>
      <c r="D80" s="110" t="s">
        <v>257</v>
      </c>
      <c r="E80" s="128">
        <v>74</v>
      </c>
      <c r="F80" s="124">
        <v>25.9</v>
      </c>
      <c r="G80" s="118">
        <f t="shared" si="1"/>
        <v>35</v>
      </c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</row>
    <row r="81" spans="1:27" s="91" customFormat="1" ht="14.4" x14ac:dyDescent="0.3">
      <c r="A81" s="103" t="s">
        <v>271</v>
      </c>
      <c r="B81" s="105" t="s">
        <v>5</v>
      </c>
      <c r="C81" s="106" t="s">
        <v>272</v>
      </c>
      <c r="D81" s="106" t="s">
        <v>207</v>
      </c>
      <c r="E81" s="126">
        <f>E82</f>
        <v>2304.8000000000002</v>
      </c>
      <c r="F81" s="126">
        <f>F82</f>
        <v>1657.9</v>
      </c>
      <c r="G81" s="118">
        <f t="shared" si="1"/>
        <v>71.932488719194723</v>
      </c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</row>
    <row r="82" spans="1:27" s="93" customFormat="1" ht="14.4" x14ac:dyDescent="0.3">
      <c r="A82" s="97" t="s">
        <v>273</v>
      </c>
      <c r="B82" s="107" t="s">
        <v>5</v>
      </c>
      <c r="C82" s="108" t="s">
        <v>272</v>
      </c>
      <c r="D82" s="108" t="s">
        <v>209</v>
      </c>
      <c r="E82" s="125">
        <v>2304.8000000000002</v>
      </c>
      <c r="F82" s="124">
        <v>1657.9</v>
      </c>
      <c r="G82" s="118">
        <f t="shared" si="1"/>
        <v>71.932488719194723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</row>
    <row r="83" spans="1:27" customFormat="1" ht="39.6" hidden="1" x14ac:dyDescent="0.3">
      <c r="A83" s="98" t="s">
        <v>274</v>
      </c>
      <c r="B83" s="109" t="s">
        <v>5</v>
      </c>
      <c r="C83" s="110" t="s">
        <v>97</v>
      </c>
      <c r="D83" s="110" t="s">
        <v>98</v>
      </c>
      <c r="E83" s="113">
        <f>E84+E88+E90</f>
        <v>2082</v>
      </c>
      <c r="F83" s="116"/>
      <c r="G83" s="118">
        <f t="shared" si="1"/>
        <v>0</v>
      </c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</row>
    <row r="84" spans="1:27" customFormat="1" ht="14.4" hidden="1" x14ac:dyDescent="0.3">
      <c r="A84" s="98" t="s">
        <v>275</v>
      </c>
      <c r="B84" s="109" t="s">
        <v>5</v>
      </c>
      <c r="C84" s="110" t="s">
        <v>97</v>
      </c>
      <c r="D84" s="110" t="s">
        <v>100</v>
      </c>
      <c r="E84" s="113">
        <f>E85+E86+E87</f>
        <v>1861.5</v>
      </c>
      <c r="F84" s="116"/>
      <c r="G84" s="118">
        <f t="shared" si="1"/>
        <v>0</v>
      </c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</row>
    <row r="85" spans="1:27" customFormat="1" ht="52.8" hidden="1" x14ac:dyDescent="0.3">
      <c r="A85" s="98" t="s">
        <v>129</v>
      </c>
      <c r="B85" s="109" t="s">
        <v>5</v>
      </c>
      <c r="C85" s="110" t="s">
        <v>97</v>
      </c>
      <c r="D85" s="110" t="s">
        <v>100</v>
      </c>
      <c r="E85" s="113">
        <f>1206.3-10.5</f>
        <v>1195.8</v>
      </c>
      <c r="F85" s="116"/>
      <c r="G85" s="118">
        <f t="shared" si="1"/>
        <v>0</v>
      </c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</row>
    <row r="86" spans="1:27" customFormat="1" ht="26.4" hidden="1" x14ac:dyDescent="0.3">
      <c r="A86" s="98" t="s">
        <v>150</v>
      </c>
      <c r="B86" s="109" t="s">
        <v>5</v>
      </c>
      <c r="C86" s="110" t="s">
        <v>97</v>
      </c>
      <c r="D86" s="110" t="s">
        <v>100</v>
      </c>
      <c r="E86" s="113">
        <v>660.7</v>
      </c>
      <c r="F86" s="116"/>
      <c r="G86" s="118">
        <f t="shared" si="1"/>
        <v>0</v>
      </c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</row>
    <row r="87" spans="1:27" customFormat="1" ht="14.4" hidden="1" x14ac:dyDescent="0.3">
      <c r="A87" s="98" t="s">
        <v>217</v>
      </c>
      <c r="B87" s="109" t="s">
        <v>5</v>
      </c>
      <c r="C87" s="110" t="s">
        <v>97</v>
      </c>
      <c r="D87" s="110" t="s">
        <v>100</v>
      </c>
      <c r="E87" s="113">
        <v>5</v>
      </c>
      <c r="F87" s="116"/>
      <c r="G87" s="118">
        <f t="shared" si="1"/>
        <v>0</v>
      </c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</row>
    <row r="88" spans="1:27" customFormat="1" ht="26.4" hidden="1" x14ac:dyDescent="0.3">
      <c r="A88" s="98" t="s">
        <v>128</v>
      </c>
      <c r="B88" s="109" t="s">
        <v>5</v>
      </c>
      <c r="C88" s="110" t="s">
        <v>97</v>
      </c>
      <c r="D88" s="110" t="s">
        <v>200</v>
      </c>
      <c r="E88" s="113">
        <f>E89</f>
        <v>210</v>
      </c>
      <c r="F88" s="116"/>
      <c r="G88" s="118">
        <f t="shared" si="1"/>
        <v>0</v>
      </c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</row>
    <row r="89" spans="1:27" customFormat="1" ht="52.8" hidden="1" x14ac:dyDescent="0.3">
      <c r="A89" s="98" t="s">
        <v>129</v>
      </c>
      <c r="B89" s="109" t="s">
        <v>5</v>
      </c>
      <c r="C89" s="110" t="s">
        <v>97</v>
      </c>
      <c r="D89" s="110" t="s">
        <v>200</v>
      </c>
      <c r="E89" s="113">
        <v>210</v>
      </c>
      <c r="F89" s="116"/>
      <c r="G89" s="118">
        <f t="shared" si="1"/>
        <v>0</v>
      </c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</row>
    <row r="90" spans="1:27" customFormat="1" ht="26.4" hidden="1" x14ac:dyDescent="0.3">
      <c r="A90" s="98" t="s">
        <v>276</v>
      </c>
      <c r="B90" s="109" t="s">
        <v>5</v>
      </c>
      <c r="C90" s="110" t="s">
        <v>97</v>
      </c>
      <c r="D90" s="110" t="s">
        <v>277</v>
      </c>
      <c r="E90" s="113">
        <f>E91</f>
        <v>10.5</v>
      </c>
      <c r="F90" s="116"/>
      <c r="G90" s="118">
        <f t="shared" si="1"/>
        <v>0</v>
      </c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</row>
    <row r="91" spans="1:27" customFormat="1" ht="52.8" hidden="1" x14ac:dyDescent="0.3">
      <c r="A91" s="98" t="s">
        <v>129</v>
      </c>
      <c r="B91" s="109" t="s">
        <v>5</v>
      </c>
      <c r="C91" s="110" t="s">
        <v>97</v>
      </c>
      <c r="D91" s="110" t="s">
        <v>277</v>
      </c>
      <c r="E91" s="113">
        <v>10.5</v>
      </c>
      <c r="F91" s="116"/>
      <c r="G91" s="118">
        <f t="shared" si="1"/>
        <v>0</v>
      </c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</row>
    <row r="92" spans="1:27" s="91" customFormat="1" ht="14.4" x14ac:dyDescent="0.3">
      <c r="A92" s="96" t="s">
        <v>278</v>
      </c>
      <c r="B92" s="105" t="s">
        <v>5</v>
      </c>
      <c r="C92" s="106" t="s">
        <v>239</v>
      </c>
      <c r="D92" s="106" t="s">
        <v>207</v>
      </c>
      <c r="E92" s="111">
        <f>E93</f>
        <v>44.1</v>
      </c>
      <c r="F92" s="111">
        <f>F93</f>
        <v>29.4</v>
      </c>
      <c r="G92" s="118">
        <f t="shared" si="1"/>
        <v>66.666666666666657</v>
      </c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</row>
    <row r="93" spans="1:27" s="93" customFormat="1" ht="14.4" x14ac:dyDescent="0.3">
      <c r="A93" s="97" t="s">
        <v>279</v>
      </c>
      <c r="B93" s="107" t="s">
        <v>5</v>
      </c>
      <c r="C93" s="108" t="s">
        <v>239</v>
      </c>
      <c r="D93" s="108" t="s">
        <v>209</v>
      </c>
      <c r="E93" s="112">
        <v>44.1</v>
      </c>
      <c r="F93" s="115">
        <v>29.4</v>
      </c>
      <c r="G93" s="118">
        <f t="shared" si="1"/>
        <v>66.666666666666657</v>
      </c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</row>
    <row r="94" spans="1:27" customFormat="1" ht="52.8" hidden="1" x14ac:dyDescent="0.3">
      <c r="A94" s="98" t="s">
        <v>212</v>
      </c>
      <c r="B94" s="109" t="s">
        <v>5</v>
      </c>
      <c r="C94" s="110" t="s">
        <v>104</v>
      </c>
      <c r="D94" s="110" t="s">
        <v>14</v>
      </c>
      <c r="E94" s="113">
        <f>E95</f>
        <v>38</v>
      </c>
      <c r="F94" s="116"/>
      <c r="G94" s="118">
        <f t="shared" si="1"/>
        <v>0</v>
      </c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</row>
    <row r="95" spans="1:27" customFormat="1" ht="14.4" hidden="1" x14ac:dyDescent="0.3">
      <c r="A95" s="98" t="s">
        <v>280</v>
      </c>
      <c r="B95" s="109" t="s">
        <v>5</v>
      </c>
      <c r="C95" s="110" t="s">
        <v>104</v>
      </c>
      <c r="D95" s="110" t="s">
        <v>106</v>
      </c>
      <c r="E95" s="113">
        <f>E96</f>
        <v>38</v>
      </c>
      <c r="F95" s="116"/>
      <c r="G95" s="118">
        <f t="shared" si="1"/>
        <v>0</v>
      </c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</row>
    <row r="96" spans="1:27" customFormat="1" ht="14.4" hidden="1" x14ac:dyDescent="0.3">
      <c r="A96" s="98" t="s">
        <v>281</v>
      </c>
      <c r="B96" s="109" t="s">
        <v>5</v>
      </c>
      <c r="C96" s="110" t="s">
        <v>104</v>
      </c>
      <c r="D96" s="110" t="s">
        <v>106</v>
      </c>
      <c r="E96" s="113">
        <v>38</v>
      </c>
      <c r="F96" s="116"/>
      <c r="G96" s="118">
        <f t="shared" si="1"/>
        <v>0</v>
      </c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</row>
    <row r="97" spans="1:27" s="91" customFormat="1" ht="14.4" x14ac:dyDescent="0.3">
      <c r="A97" s="96" t="s">
        <v>282</v>
      </c>
      <c r="B97" s="105" t="s">
        <v>5</v>
      </c>
      <c r="C97" s="106" t="s">
        <v>223</v>
      </c>
      <c r="D97" s="106" t="s">
        <v>207</v>
      </c>
      <c r="E97" s="111">
        <f>E98</f>
        <v>15</v>
      </c>
      <c r="F97" s="111">
        <f>F98</f>
        <v>15</v>
      </c>
      <c r="G97" s="118">
        <f t="shared" si="1"/>
        <v>100</v>
      </c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</row>
    <row r="98" spans="1:27" s="93" customFormat="1" ht="14.4" x14ac:dyDescent="0.3">
      <c r="A98" s="97" t="s">
        <v>283</v>
      </c>
      <c r="B98" s="107" t="s">
        <v>5</v>
      </c>
      <c r="C98" s="108" t="s">
        <v>223</v>
      </c>
      <c r="D98" s="108" t="s">
        <v>211</v>
      </c>
      <c r="E98" s="119">
        <v>15</v>
      </c>
      <c r="F98" s="117">
        <v>15</v>
      </c>
      <c r="G98" s="118">
        <f t="shared" si="1"/>
        <v>100</v>
      </c>
    </row>
  </sheetData>
  <mergeCells count="4">
    <mergeCell ref="A4:K4"/>
    <mergeCell ref="A5:K5"/>
    <mergeCell ref="A3:K3"/>
    <mergeCell ref="E2:G2"/>
  </mergeCells>
  <pageMargins left="0.78740157480314965" right="0.59055118110236227" top="0.59055118110236227" bottom="0.59055118110236227" header="0.39370078740157483" footer="0.51181102362204722"/>
  <pageSetup paperSize="9" scale="69" fitToHeight="0" orientation="landscape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5"/>
  <sheetViews>
    <sheetView showGridLines="0" tabSelected="1" topLeftCell="A170" zoomScale="70" zoomScaleNormal="70" zoomScaleSheetLayoutView="100" workbookViewId="0">
      <selection activeCell="D180" sqref="D180"/>
    </sheetView>
  </sheetViews>
  <sheetFormatPr defaultColWidth="9.109375" defaultRowHeight="15.6" outlineLevelRow="5" x14ac:dyDescent="0.3"/>
  <cols>
    <col min="1" max="1" width="57.44140625" style="12" customWidth="1"/>
    <col min="2" max="2" width="5.109375" style="2" customWidth="1"/>
    <col min="3" max="3" width="7.6640625" style="2" customWidth="1"/>
    <col min="4" max="4" width="12.441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3.33203125" style="21" customWidth="1"/>
    <col min="9" max="9" width="13" style="2" hidden="1" customWidth="1"/>
    <col min="10" max="10" width="15.6640625" style="21" bestFit="1" customWidth="1"/>
    <col min="11" max="11" width="9.109375" style="2" customWidth="1"/>
    <col min="12" max="16384" width="9.109375" style="1"/>
  </cols>
  <sheetData>
    <row r="1" spans="1:14" ht="15.75" customHeight="1" x14ac:dyDescent="0.3">
      <c r="A1" s="26"/>
      <c r="B1" s="26"/>
      <c r="C1" s="26"/>
      <c r="D1" s="41"/>
      <c r="E1" s="153" t="s">
        <v>297</v>
      </c>
      <c r="F1" s="153"/>
      <c r="G1" s="153"/>
      <c r="H1" s="153"/>
      <c r="I1" s="153"/>
      <c r="J1" s="153"/>
      <c r="K1" s="40"/>
      <c r="L1" s="40"/>
      <c r="M1" s="40"/>
      <c r="N1" s="40"/>
    </row>
    <row r="2" spans="1:14" ht="48.75" customHeight="1" x14ac:dyDescent="0.3">
      <c r="A2" s="27"/>
      <c r="B2" s="27"/>
      <c r="C2" s="27"/>
      <c r="D2" s="41"/>
      <c r="E2" s="153"/>
      <c r="F2" s="153"/>
      <c r="G2" s="153"/>
      <c r="H2" s="153"/>
      <c r="I2" s="153"/>
      <c r="J2" s="153"/>
      <c r="K2" s="40"/>
      <c r="L2" s="40"/>
      <c r="M2" s="40"/>
      <c r="N2" s="40"/>
    </row>
    <row r="3" spans="1:14" ht="14.4" x14ac:dyDescent="0.3">
      <c r="A3" s="28"/>
      <c r="B3" s="28"/>
      <c r="C3" s="28"/>
      <c r="D3" s="26"/>
      <c r="E3" s="26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3">
      <c r="A4" s="154" t="s">
        <v>124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29"/>
      <c r="M4" s="29"/>
      <c r="N4" s="29"/>
    </row>
    <row r="5" spans="1:14" x14ac:dyDescent="0.3">
      <c r="A5" s="154" t="s">
        <v>298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29"/>
      <c r="M5" s="29"/>
      <c r="N5" s="29"/>
    </row>
    <row r="6" spans="1:14" ht="14.4" hidden="1" x14ac:dyDescent="0.3">
      <c r="A6" s="28"/>
      <c r="B6" s="28"/>
      <c r="C6" s="28"/>
      <c r="D6" s="26"/>
      <c r="E6" s="26"/>
      <c r="F6" s="29"/>
      <c r="G6" s="29"/>
      <c r="H6" s="29"/>
      <c r="I6" s="29"/>
      <c r="J6" s="29"/>
      <c r="K6" s="29"/>
      <c r="L6" s="29"/>
      <c r="M6" s="29"/>
      <c r="N6" s="29"/>
    </row>
    <row r="7" spans="1:14" ht="14.4" x14ac:dyDescent="0.3">
      <c r="A7" s="26"/>
      <c r="B7" s="26"/>
      <c r="C7" s="26"/>
      <c r="D7" s="26"/>
      <c r="E7" s="26"/>
      <c r="F7" s="26"/>
      <c r="G7" s="26"/>
      <c r="H7" s="30"/>
      <c r="I7" s="26"/>
      <c r="J7" s="30"/>
      <c r="K7" s="26"/>
      <c r="L7" s="26"/>
      <c r="M7" s="26"/>
      <c r="N7" s="26"/>
    </row>
    <row r="8" spans="1:14" ht="120" customHeight="1" x14ac:dyDescent="0.3">
      <c r="A8" s="31" t="s">
        <v>117</v>
      </c>
      <c r="B8" s="32" t="s">
        <v>0</v>
      </c>
      <c r="C8" s="32" t="s">
        <v>1</v>
      </c>
      <c r="D8" s="32" t="s">
        <v>2</v>
      </c>
      <c r="E8" s="32" t="s">
        <v>3</v>
      </c>
      <c r="F8" s="32" t="s">
        <v>121</v>
      </c>
      <c r="G8" s="32" t="s">
        <v>121</v>
      </c>
      <c r="H8" s="135" t="s">
        <v>122</v>
      </c>
      <c r="I8" s="31"/>
      <c r="J8" s="135" t="s">
        <v>293</v>
      </c>
      <c r="K8" s="33"/>
      <c r="L8" s="34"/>
      <c r="M8" s="34"/>
      <c r="N8" s="34"/>
    </row>
    <row r="9" spans="1:14" ht="62.4" x14ac:dyDescent="0.3">
      <c r="A9" s="10" t="s">
        <v>117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140</v>
      </c>
      <c r="G9" s="4" t="s">
        <v>285</v>
      </c>
      <c r="H9" s="4" t="s">
        <v>286</v>
      </c>
      <c r="I9" s="35"/>
      <c r="J9" s="136" t="s">
        <v>294</v>
      </c>
      <c r="K9" s="33"/>
      <c r="L9" s="34"/>
      <c r="M9" s="34"/>
      <c r="N9" s="34"/>
    </row>
    <row r="10" spans="1:14" ht="46.8" outlineLevel="1" x14ac:dyDescent="0.3">
      <c r="A10" s="13" t="s">
        <v>4</v>
      </c>
      <c r="B10" s="6" t="s">
        <v>5</v>
      </c>
      <c r="C10" s="6" t="s">
        <v>6</v>
      </c>
      <c r="D10" s="6" t="s">
        <v>7</v>
      </c>
      <c r="E10" s="6" t="s">
        <v>8</v>
      </c>
      <c r="F10" s="7">
        <f>G10/1000</f>
        <v>25907.008559999998</v>
      </c>
      <c r="G10" s="8">
        <f>G11+G48+G54+G73+G92+G147+G152+G164+G169+G142</f>
        <v>25907008.559999999</v>
      </c>
      <c r="H10" s="137">
        <f>H11+H48+H54+H68+H92+H147+H152+H164+H169+H142-0.1</f>
        <v>19431.751540000005</v>
      </c>
      <c r="I10" s="8">
        <f t="shared" ref="I10" si="0">I11+I48+I54+I73+I92+I147+I152+I164+I169+I142</f>
        <v>19431846.539999999</v>
      </c>
      <c r="J10" s="36">
        <f t="shared" ref="J10:J72" si="1">H10/F10*100</f>
        <v>75.005771102427914</v>
      </c>
      <c r="K10" s="33"/>
      <c r="L10" s="34"/>
      <c r="M10" s="34"/>
      <c r="N10" s="34"/>
    </row>
    <row r="11" spans="1:14" outlineLevel="2" x14ac:dyDescent="0.3">
      <c r="A11" s="13" t="s">
        <v>9</v>
      </c>
      <c r="B11" s="6" t="s">
        <v>5</v>
      </c>
      <c r="C11" s="6" t="s">
        <v>10</v>
      </c>
      <c r="D11" s="6" t="s">
        <v>7</v>
      </c>
      <c r="E11" s="6" t="s">
        <v>8</v>
      </c>
      <c r="F11" s="7">
        <f>G11/1000</f>
        <v>6610.4258300000001</v>
      </c>
      <c r="G11" s="8">
        <f>G12+G16+G25+G29</f>
        <v>6610425.8300000001</v>
      </c>
      <c r="H11" s="155">
        <f t="shared" ref="H11" si="2">H12+H16+H25+H29</f>
        <v>4286.2112099999995</v>
      </c>
      <c r="I11" s="8">
        <f>I12+I16+I25+I29</f>
        <v>4286206.21</v>
      </c>
      <c r="J11" s="36">
        <f t="shared" si="1"/>
        <v>64.840167944218493</v>
      </c>
      <c r="K11" s="33"/>
      <c r="L11" s="34"/>
      <c r="M11" s="34"/>
      <c r="N11" s="34"/>
    </row>
    <row r="12" spans="1:14" ht="46.8" outlineLevel="4" x14ac:dyDescent="0.3">
      <c r="A12" s="11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42">
        <f t="shared" ref="F12:F58" si="3">G12/1000</f>
        <v>987.81</v>
      </c>
      <c r="G12" s="8">
        <f t="shared" ref="G12:I14" si="4">G13</f>
        <v>987810</v>
      </c>
      <c r="H12" s="138">
        <f t="shared" ref="H12:H72" si="5">I12/1000</f>
        <v>586.63612000000001</v>
      </c>
      <c r="I12" s="35">
        <f>I13</f>
        <v>586636.12</v>
      </c>
      <c r="J12" s="36">
        <f t="shared" si="1"/>
        <v>59.387546188032111</v>
      </c>
      <c r="K12" s="33"/>
      <c r="L12" s="34"/>
      <c r="M12" s="34"/>
      <c r="N12" s="34"/>
    </row>
    <row r="13" spans="1:14" ht="78" outlineLevel="5" x14ac:dyDescent="0.3">
      <c r="A13" s="11" t="s">
        <v>141</v>
      </c>
      <c r="B13" s="5" t="s">
        <v>5</v>
      </c>
      <c r="C13" s="5" t="s">
        <v>12</v>
      </c>
      <c r="D13" s="5" t="s">
        <v>14</v>
      </c>
      <c r="E13" s="5" t="s">
        <v>8</v>
      </c>
      <c r="F13" s="42">
        <f t="shared" si="3"/>
        <v>987.81</v>
      </c>
      <c r="G13" s="8">
        <f t="shared" si="4"/>
        <v>987810</v>
      </c>
      <c r="H13" s="138">
        <f t="shared" si="4"/>
        <v>586.63612000000001</v>
      </c>
      <c r="I13" s="8">
        <f t="shared" si="4"/>
        <v>586636.12</v>
      </c>
      <c r="J13" s="36">
        <f t="shared" si="1"/>
        <v>59.387546188032111</v>
      </c>
      <c r="K13" s="33"/>
      <c r="L13" s="34"/>
      <c r="M13" s="34"/>
      <c r="N13" s="34"/>
    </row>
    <row r="14" spans="1:14" outlineLevel="2" x14ac:dyDescent="0.3">
      <c r="A14" s="11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42">
        <f t="shared" si="3"/>
        <v>987.81</v>
      </c>
      <c r="G14" s="8">
        <f t="shared" si="4"/>
        <v>987810</v>
      </c>
      <c r="H14" s="138">
        <f t="shared" si="4"/>
        <v>586.63612000000001</v>
      </c>
      <c r="I14" s="8">
        <f t="shared" si="4"/>
        <v>586636.12</v>
      </c>
      <c r="J14" s="36">
        <f t="shared" si="1"/>
        <v>59.387546188032111</v>
      </c>
      <c r="K14" s="33"/>
      <c r="L14" s="34"/>
      <c r="M14" s="34"/>
      <c r="N14" s="34"/>
    </row>
    <row r="15" spans="1:14" ht="114" customHeight="1" outlineLevel="3" x14ac:dyDescent="0.3">
      <c r="A15" s="11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42">
        <f t="shared" si="3"/>
        <v>987.81</v>
      </c>
      <c r="G15" s="8">
        <v>987810</v>
      </c>
      <c r="H15" s="138">
        <f t="shared" si="5"/>
        <v>586.63612000000001</v>
      </c>
      <c r="I15" s="35">
        <v>586636.12</v>
      </c>
      <c r="J15" s="36">
        <f t="shared" si="1"/>
        <v>59.387546188032111</v>
      </c>
      <c r="K15" s="33"/>
      <c r="L15" s="34"/>
      <c r="M15" s="34"/>
      <c r="N15" s="34"/>
    </row>
    <row r="16" spans="1:14" ht="62.4" outlineLevel="4" x14ac:dyDescent="0.3">
      <c r="A16" s="11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42">
        <f t="shared" si="3"/>
        <v>3612.1921000000002</v>
      </c>
      <c r="G16" s="8">
        <f>G17+G22</f>
        <v>3612192.1</v>
      </c>
      <c r="H16" s="138">
        <f t="shared" ref="H16:I16" si="6">H17+H22</f>
        <v>2193.5933500000001</v>
      </c>
      <c r="I16" s="8">
        <f t="shared" si="6"/>
        <v>2193593.35</v>
      </c>
      <c r="J16" s="36">
        <f t="shared" si="1"/>
        <v>60.727483181196263</v>
      </c>
      <c r="K16" s="33"/>
      <c r="L16" s="34"/>
      <c r="M16" s="34"/>
      <c r="N16" s="34"/>
    </row>
    <row r="17" spans="1:14" ht="78" outlineLevel="5" x14ac:dyDescent="0.3">
      <c r="A17" s="11" t="s">
        <v>141</v>
      </c>
      <c r="B17" s="5" t="s">
        <v>5</v>
      </c>
      <c r="C17" s="5" t="s">
        <v>20</v>
      </c>
      <c r="D17" s="5" t="s">
        <v>14</v>
      </c>
      <c r="E17" s="5" t="s">
        <v>8</v>
      </c>
      <c r="F17" s="42">
        <f t="shared" si="3"/>
        <v>3431.0921000000003</v>
      </c>
      <c r="G17" s="8">
        <f>G18</f>
        <v>3431092.1</v>
      </c>
      <c r="H17" s="139">
        <f t="shared" ref="H17:I17" si="7">H18</f>
        <v>2156.3505700000001</v>
      </c>
      <c r="I17" s="8">
        <f t="shared" si="7"/>
        <v>2156350.5700000003</v>
      </c>
      <c r="J17" s="36">
        <f t="shared" si="1"/>
        <v>62.847353179473089</v>
      </c>
      <c r="K17" s="33"/>
      <c r="L17" s="34"/>
      <c r="M17" s="34"/>
      <c r="N17" s="34"/>
    </row>
    <row r="18" spans="1:14" ht="31.2" outlineLevel="5" x14ac:dyDescent="0.3">
      <c r="A18" s="11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42">
        <f t="shared" si="3"/>
        <v>3431.0921000000003</v>
      </c>
      <c r="G18" s="8">
        <f>G19+G20+G21</f>
        <v>3431092.1</v>
      </c>
      <c r="H18" s="139">
        <f t="shared" ref="H18:I18" si="8">H19+H20+H21</f>
        <v>2156.3505700000001</v>
      </c>
      <c r="I18" s="8">
        <f t="shared" si="8"/>
        <v>2156350.5700000003</v>
      </c>
      <c r="J18" s="36">
        <f t="shared" si="1"/>
        <v>62.847353179473089</v>
      </c>
      <c r="K18" s="33"/>
      <c r="L18" s="34"/>
      <c r="M18" s="34"/>
      <c r="N18" s="34"/>
    </row>
    <row r="19" spans="1:14" ht="78" outlineLevel="5" x14ac:dyDescent="0.3">
      <c r="A19" s="11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42">
        <f t="shared" si="3"/>
        <v>2588.4</v>
      </c>
      <c r="G19" s="8">
        <v>2588400</v>
      </c>
      <c r="H19" s="137">
        <f t="shared" si="5"/>
        <v>1783.2930900000001</v>
      </c>
      <c r="I19" s="35">
        <v>1783293.09</v>
      </c>
      <c r="J19" s="36">
        <f t="shared" si="1"/>
        <v>68.89557603152528</v>
      </c>
      <c r="K19" s="33"/>
      <c r="L19" s="34"/>
      <c r="M19" s="34"/>
      <c r="N19" s="34"/>
    </row>
    <row r="20" spans="1:14" ht="31.2" outlineLevel="5" x14ac:dyDescent="0.3">
      <c r="A20" s="11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42">
        <f t="shared" si="3"/>
        <v>736.9221</v>
      </c>
      <c r="G20" s="25">
        <v>736922.1</v>
      </c>
      <c r="H20" s="137">
        <f t="shared" si="5"/>
        <v>320.04347999999999</v>
      </c>
      <c r="I20" s="35">
        <v>320043.48</v>
      </c>
      <c r="J20" s="36">
        <f t="shared" si="1"/>
        <v>43.429757365127195</v>
      </c>
      <c r="K20" s="33"/>
      <c r="L20" s="34"/>
      <c r="M20" s="34"/>
      <c r="N20" s="34"/>
    </row>
    <row r="21" spans="1:14" outlineLevel="5" x14ac:dyDescent="0.3">
      <c r="A21" s="14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42">
        <f t="shared" si="3"/>
        <v>105.77</v>
      </c>
      <c r="G21" s="25">
        <f>70770+35000</f>
        <v>105770</v>
      </c>
      <c r="H21" s="137">
        <f t="shared" si="5"/>
        <v>53.014000000000003</v>
      </c>
      <c r="I21" s="35">
        <v>53014</v>
      </c>
      <c r="J21" s="36">
        <f t="shared" si="1"/>
        <v>50.121962749361828</v>
      </c>
      <c r="K21" s="33"/>
      <c r="L21" s="34"/>
      <c r="M21" s="34"/>
      <c r="N21" s="34"/>
    </row>
    <row r="22" spans="1:14" ht="62.4" outlineLevel="4" x14ac:dyDescent="0.3">
      <c r="A22" s="44" t="s">
        <v>145</v>
      </c>
      <c r="B22" s="45" t="s">
        <v>5</v>
      </c>
      <c r="C22" s="18" t="s">
        <v>20</v>
      </c>
      <c r="D22" s="18" t="s">
        <v>138</v>
      </c>
      <c r="E22" s="18" t="s">
        <v>8</v>
      </c>
      <c r="F22" s="42">
        <f t="shared" si="3"/>
        <v>181.1</v>
      </c>
      <c r="G22" s="8">
        <f>G23</f>
        <v>181100</v>
      </c>
      <c r="H22" s="137">
        <f t="shared" si="5"/>
        <v>37.242779999999996</v>
      </c>
      <c r="I22" s="35">
        <f t="shared" ref="I22:I23" si="9">I23</f>
        <v>37242.78</v>
      </c>
      <c r="J22" s="36">
        <f t="shared" si="1"/>
        <v>20.564759801214798</v>
      </c>
      <c r="K22" s="33"/>
      <c r="L22" s="34"/>
      <c r="M22" s="34"/>
      <c r="N22" s="34"/>
    </row>
    <row r="23" spans="1:14" ht="62.4" outlineLevel="5" x14ac:dyDescent="0.3">
      <c r="A23" s="44" t="s">
        <v>146</v>
      </c>
      <c r="B23" s="45">
        <v>981</v>
      </c>
      <c r="C23" s="18" t="s">
        <v>20</v>
      </c>
      <c r="D23" s="18" t="s">
        <v>138</v>
      </c>
      <c r="E23" s="18" t="s">
        <v>8</v>
      </c>
      <c r="F23" s="42">
        <f t="shared" si="3"/>
        <v>181.1</v>
      </c>
      <c r="G23" s="16">
        <f>G24</f>
        <v>181100</v>
      </c>
      <c r="H23" s="140">
        <f t="shared" ref="H23" si="10">H24</f>
        <v>37.242779999999996</v>
      </c>
      <c r="I23" s="16">
        <f t="shared" si="9"/>
        <v>37242.78</v>
      </c>
      <c r="J23" s="36">
        <f t="shared" si="1"/>
        <v>20.564759801214798</v>
      </c>
      <c r="K23" s="33"/>
      <c r="L23" s="34"/>
      <c r="M23" s="34"/>
      <c r="N23" s="34"/>
    </row>
    <row r="24" spans="1:14" ht="31.2" outlineLevel="2" x14ac:dyDescent="0.3">
      <c r="A24" s="46" t="s">
        <v>23</v>
      </c>
      <c r="B24" s="18">
        <v>981</v>
      </c>
      <c r="C24" s="18" t="s">
        <v>20</v>
      </c>
      <c r="D24" s="18" t="s">
        <v>138</v>
      </c>
      <c r="E24" s="18" t="s">
        <v>24</v>
      </c>
      <c r="F24" s="42">
        <f t="shared" si="3"/>
        <v>181.1</v>
      </c>
      <c r="G24" s="16">
        <v>181100</v>
      </c>
      <c r="H24" s="137">
        <f t="shared" si="5"/>
        <v>37.242779999999996</v>
      </c>
      <c r="I24" s="35">
        <v>37242.78</v>
      </c>
      <c r="J24" s="36">
        <f t="shared" si="1"/>
        <v>20.564759801214798</v>
      </c>
      <c r="K24" s="33"/>
      <c r="L24" s="34"/>
      <c r="M24" s="34"/>
      <c r="N24" s="34"/>
    </row>
    <row r="25" spans="1:14" ht="47.4" customHeight="1" outlineLevel="3" x14ac:dyDescent="0.3">
      <c r="A25" s="11" t="s">
        <v>27</v>
      </c>
      <c r="B25" s="5" t="s">
        <v>5</v>
      </c>
      <c r="C25" s="5" t="s">
        <v>28</v>
      </c>
      <c r="D25" s="5" t="s">
        <v>7</v>
      </c>
      <c r="E25" s="5" t="s">
        <v>8</v>
      </c>
      <c r="F25" s="42">
        <f t="shared" si="3"/>
        <v>10</v>
      </c>
      <c r="G25" s="8">
        <f>G26</f>
        <v>10000</v>
      </c>
      <c r="H25" s="137">
        <f t="shared" si="5"/>
        <v>0</v>
      </c>
      <c r="I25" s="35"/>
      <c r="J25" s="36">
        <f t="shared" si="1"/>
        <v>0</v>
      </c>
      <c r="K25" s="33"/>
      <c r="L25" s="34"/>
      <c r="M25" s="34"/>
      <c r="N25" s="34"/>
    </row>
    <row r="26" spans="1:14" ht="78" outlineLevel="4" x14ac:dyDescent="0.3">
      <c r="A26" s="11" t="s">
        <v>141</v>
      </c>
      <c r="B26" s="5" t="s">
        <v>5</v>
      </c>
      <c r="C26" s="5" t="s">
        <v>28</v>
      </c>
      <c r="D26" s="5" t="s">
        <v>14</v>
      </c>
      <c r="E26" s="5" t="s">
        <v>8</v>
      </c>
      <c r="F26" s="42">
        <f t="shared" si="3"/>
        <v>10</v>
      </c>
      <c r="G26" s="8">
        <f>G27</f>
        <v>10000</v>
      </c>
      <c r="H26" s="137">
        <f t="shared" si="5"/>
        <v>0</v>
      </c>
      <c r="I26" s="35"/>
      <c r="J26" s="36">
        <f t="shared" si="1"/>
        <v>0</v>
      </c>
      <c r="K26" s="33"/>
      <c r="L26" s="34"/>
      <c r="M26" s="34"/>
      <c r="N26" s="34"/>
    </row>
    <row r="27" spans="1:14" outlineLevel="5" x14ac:dyDescent="0.3">
      <c r="A27" s="11" t="s">
        <v>29</v>
      </c>
      <c r="B27" s="5" t="s">
        <v>5</v>
      </c>
      <c r="C27" s="5" t="s">
        <v>28</v>
      </c>
      <c r="D27" s="5" t="s">
        <v>30</v>
      </c>
      <c r="E27" s="5" t="s">
        <v>8</v>
      </c>
      <c r="F27" s="42">
        <f t="shared" si="3"/>
        <v>10</v>
      </c>
      <c r="G27" s="8">
        <f t="shared" ref="G27" si="11">G28</f>
        <v>10000</v>
      </c>
      <c r="H27" s="137">
        <f t="shared" ref="H27:H28" si="12">ROUND(I27/1000,1)</f>
        <v>0</v>
      </c>
      <c r="I27" s="35">
        <f>I28</f>
        <v>0</v>
      </c>
      <c r="J27" s="39">
        <f t="shared" si="1"/>
        <v>0</v>
      </c>
      <c r="K27" s="33"/>
      <c r="L27" s="34"/>
      <c r="M27" s="34"/>
      <c r="N27" s="34"/>
    </row>
    <row r="28" spans="1:14" outlineLevel="5" x14ac:dyDescent="0.3">
      <c r="A28" s="11" t="s">
        <v>25</v>
      </c>
      <c r="B28" s="5" t="s">
        <v>5</v>
      </c>
      <c r="C28" s="5" t="s">
        <v>28</v>
      </c>
      <c r="D28" s="5" t="s">
        <v>30</v>
      </c>
      <c r="E28" s="5" t="s">
        <v>26</v>
      </c>
      <c r="F28" s="42">
        <f t="shared" si="3"/>
        <v>10</v>
      </c>
      <c r="G28" s="8">
        <v>10000</v>
      </c>
      <c r="H28" s="137">
        <f t="shared" si="12"/>
        <v>0</v>
      </c>
      <c r="I28" s="35"/>
      <c r="J28" s="39">
        <f t="shared" si="1"/>
        <v>0</v>
      </c>
      <c r="K28" s="33"/>
      <c r="L28" s="34"/>
      <c r="M28" s="34"/>
      <c r="N28" s="34"/>
    </row>
    <row r="29" spans="1:14" outlineLevel="4" x14ac:dyDescent="0.3">
      <c r="A29" s="11" t="s">
        <v>31</v>
      </c>
      <c r="B29" s="5" t="s">
        <v>5</v>
      </c>
      <c r="C29" s="5" t="s">
        <v>32</v>
      </c>
      <c r="D29" s="5" t="s">
        <v>7</v>
      </c>
      <c r="E29" s="5" t="s">
        <v>8</v>
      </c>
      <c r="F29" s="42">
        <f t="shared" si="3"/>
        <v>2000.42373</v>
      </c>
      <c r="G29" s="8">
        <f>G30+G45+G41</f>
        <v>2000423.73</v>
      </c>
      <c r="H29" s="138">
        <f>H30+H45+H41</f>
        <v>1505.9817399999997</v>
      </c>
      <c r="I29" s="8">
        <f>I30+I45+I41</f>
        <v>1505976.74</v>
      </c>
      <c r="J29" s="36">
        <f t="shared" si="1"/>
        <v>75.283137138150209</v>
      </c>
      <c r="K29" s="33"/>
      <c r="L29" s="34"/>
      <c r="M29" s="34"/>
      <c r="N29" s="34"/>
    </row>
    <row r="30" spans="1:14" ht="78" outlineLevel="5" x14ac:dyDescent="0.3">
      <c r="A30" s="11" t="s">
        <v>141</v>
      </c>
      <c r="B30" s="5" t="s">
        <v>5</v>
      </c>
      <c r="C30" s="5" t="s">
        <v>32</v>
      </c>
      <c r="D30" s="5" t="s">
        <v>14</v>
      </c>
      <c r="E30" s="5" t="s">
        <v>8</v>
      </c>
      <c r="F30" s="42">
        <f t="shared" si="3"/>
        <v>1805.3237300000001</v>
      </c>
      <c r="G30" s="8">
        <f>G31+G35+G37+G39</f>
        <v>1805323.73</v>
      </c>
      <c r="H30" s="138">
        <f t="shared" ref="H30:I30" si="13">H31+H35+H37+H39</f>
        <v>1372.4817399999997</v>
      </c>
      <c r="I30" s="8">
        <f t="shared" si="13"/>
        <v>1372481.74</v>
      </c>
      <c r="J30" s="36">
        <f t="shared" si="1"/>
        <v>76.024134463684234</v>
      </c>
      <c r="K30" s="33"/>
      <c r="L30" s="34"/>
      <c r="M30" s="34"/>
      <c r="N30" s="34"/>
    </row>
    <row r="31" spans="1:14" ht="53.25" customHeight="1" outlineLevel="3" x14ac:dyDescent="0.3">
      <c r="A31" s="11" t="s">
        <v>33</v>
      </c>
      <c r="B31" s="5" t="s">
        <v>5</v>
      </c>
      <c r="C31" s="5" t="s">
        <v>32</v>
      </c>
      <c r="D31" s="5" t="s">
        <v>34</v>
      </c>
      <c r="E31" s="5" t="s">
        <v>8</v>
      </c>
      <c r="F31" s="42">
        <f t="shared" si="3"/>
        <v>1585.5917299999999</v>
      </c>
      <c r="G31" s="8">
        <f>G32+G33+G34</f>
        <v>1585591.73</v>
      </c>
      <c r="H31" s="138">
        <f t="shared" ref="H31:I31" si="14">H32+H33+H34</f>
        <v>1153.6817399999998</v>
      </c>
      <c r="I31" s="8">
        <f t="shared" si="14"/>
        <v>1153681.74</v>
      </c>
      <c r="J31" s="36">
        <f t="shared" si="1"/>
        <v>72.760327779963873</v>
      </c>
      <c r="K31" s="33"/>
      <c r="L31" s="34"/>
      <c r="M31" s="34"/>
      <c r="N31" s="34"/>
    </row>
    <row r="32" spans="1:14" ht="78" outlineLevel="4" x14ac:dyDescent="0.3">
      <c r="A32" s="11" t="s">
        <v>17</v>
      </c>
      <c r="B32" s="5" t="s">
        <v>5</v>
      </c>
      <c r="C32" s="5" t="s">
        <v>32</v>
      </c>
      <c r="D32" s="5" t="s">
        <v>34</v>
      </c>
      <c r="E32" s="5" t="s">
        <v>18</v>
      </c>
      <c r="F32" s="42">
        <f t="shared" si="3"/>
        <v>1322</v>
      </c>
      <c r="G32" s="8">
        <v>1322000</v>
      </c>
      <c r="H32" s="137">
        <f t="shared" si="5"/>
        <v>1048.7064599999999</v>
      </c>
      <c r="I32" s="35">
        <v>1048706.46</v>
      </c>
      <c r="J32" s="36">
        <f t="shared" si="1"/>
        <v>79.327266263237505</v>
      </c>
      <c r="K32" s="33"/>
      <c r="L32" s="34"/>
      <c r="M32" s="34"/>
      <c r="N32" s="34"/>
    </row>
    <row r="33" spans="1:14" ht="31.2" outlineLevel="4" x14ac:dyDescent="0.3">
      <c r="A33" s="11" t="s">
        <v>23</v>
      </c>
      <c r="B33" s="5" t="s">
        <v>5</v>
      </c>
      <c r="C33" s="5" t="s">
        <v>32</v>
      </c>
      <c r="D33" s="5" t="s">
        <v>34</v>
      </c>
      <c r="E33" s="5" t="s">
        <v>24</v>
      </c>
      <c r="F33" s="42">
        <f t="shared" si="3"/>
        <v>67.5</v>
      </c>
      <c r="G33" s="130">
        <v>67500</v>
      </c>
      <c r="H33" s="137">
        <f t="shared" si="5"/>
        <v>47.3</v>
      </c>
      <c r="I33" s="35">
        <v>47300</v>
      </c>
      <c r="J33" s="36">
        <f t="shared" si="1"/>
        <v>70.074074074074062</v>
      </c>
      <c r="K33" s="33"/>
      <c r="L33" s="34"/>
      <c r="M33" s="34"/>
      <c r="N33" s="34"/>
    </row>
    <row r="34" spans="1:14" outlineLevel="5" x14ac:dyDescent="0.3">
      <c r="A34" s="11" t="s">
        <v>147</v>
      </c>
      <c r="B34" s="5">
        <v>981</v>
      </c>
      <c r="C34" s="5" t="s">
        <v>32</v>
      </c>
      <c r="D34" s="5" t="s">
        <v>34</v>
      </c>
      <c r="E34" s="5">
        <v>800</v>
      </c>
      <c r="F34" s="42">
        <f t="shared" si="3"/>
        <v>196.09173000000001</v>
      </c>
      <c r="G34" s="130">
        <v>196091.73</v>
      </c>
      <c r="H34" s="137">
        <f t="shared" si="5"/>
        <v>57.675280000000001</v>
      </c>
      <c r="I34" s="35">
        <v>57675.28</v>
      </c>
      <c r="J34" s="36">
        <f t="shared" si="1"/>
        <v>29.412397962932957</v>
      </c>
      <c r="K34" s="33"/>
      <c r="L34" s="34"/>
      <c r="M34" s="34"/>
      <c r="N34" s="34"/>
    </row>
    <row r="35" spans="1:14" outlineLevel="1" x14ac:dyDescent="0.3">
      <c r="A35" s="11" t="s">
        <v>35</v>
      </c>
      <c r="B35" s="5" t="s">
        <v>5</v>
      </c>
      <c r="C35" s="5" t="s">
        <v>32</v>
      </c>
      <c r="D35" s="5" t="s">
        <v>36</v>
      </c>
      <c r="E35" s="5" t="s">
        <v>8</v>
      </c>
      <c r="F35" s="42">
        <f t="shared" si="3"/>
        <v>12.032</v>
      </c>
      <c r="G35" s="8">
        <f>G36</f>
        <v>12032</v>
      </c>
      <c r="H35" s="137">
        <f t="shared" si="5"/>
        <v>11.1</v>
      </c>
      <c r="I35" s="35">
        <f t="shared" ref="I35" si="15">I36</f>
        <v>11100</v>
      </c>
      <c r="J35" s="36">
        <f t="shared" si="1"/>
        <v>92.253989361702125</v>
      </c>
      <c r="K35" s="33"/>
      <c r="L35" s="34"/>
      <c r="M35" s="34"/>
      <c r="N35" s="34"/>
    </row>
    <row r="36" spans="1:14" outlineLevel="2" x14ac:dyDescent="0.3">
      <c r="A36" s="11" t="s">
        <v>25</v>
      </c>
      <c r="B36" s="15" t="s">
        <v>5</v>
      </c>
      <c r="C36" s="15" t="s">
        <v>32</v>
      </c>
      <c r="D36" s="15" t="s">
        <v>36</v>
      </c>
      <c r="E36" s="15" t="s">
        <v>26</v>
      </c>
      <c r="F36" s="47">
        <f>G36/1000</f>
        <v>12.032</v>
      </c>
      <c r="G36" s="8">
        <v>12032</v>
      </c>
      <c r="H36" s="137">
        <f t="shared" si="5"/>
        <v>11.1</v>
      </c>
      <c r="I36" s="35">
        <v>11100</v>
      </c>
      <c r="J36" s="36">
        <f t="shared" si="1"/>
        <v>92.253989361702125</v>
      </c>
      <c r="K36" s="33"/>
      <c r="L36" s="34"/>
      <c r="M36" s="34"/>
      <c r="N36" s="34"/>
    </row>
    <row r="37" spans="1:14" ht="46.8" outlineLevel="4" x14ac:dyDescent="0.3">
      <c r="A37" s="11" t="s">
        <v>148</v>
      </c>
      <c r="B37" s="5" t="s">
        <v>5</v>
      </c>
      <c r="C37" s="5" t="s">
        <v>32</v>
      </c>
      <c r="D37" s="5" t="s">
        <v>131</v>
      </c>
      <c r="E37" s="18" t="s">
        <v>8</v>
      </c>
      <c r="F37" s="42">
        <f t="shared" ref="F37:F38" si="16">G37/1000</f>
        <v>207.5</v>
      </c>
      <c r="G37" s="8">
        <f>G38</f>
        <v>207500</v>
      </c>
      <c r="H37" s="137">
        <f t="shared" si="5"/>
        <v>207.5</v>
      </c>
      <c r="I37" s="35">
        <f>I38</f>
        <v>207500</v>
      </c>
      <c r="J37" s="36">
        <f t="shared" si="1"/>
        <v>100</v>
      </c>
      <c r="K37" s="33"/>
      <c r="L37" s="34"/>
      <c r="M37" s="34"/>
      <c r="N37" s="34"/>
    </row>
    <row r="38" spans="1:14" ht="78" outlineLevel="5" x14ac:dyDescent="0.3">
      <c r="A38" s="14" t="s">
        <v>17</v>
      </c>
      <c r="B38" s="5" t="s">
        <v>5</v>
      </c>
      <c r="C38" s="5" t="s">
        <v>32</v>
      </c>
      <c r="D38" s="5" t="s">
        <v>131</v>
      </c>
      <c r="E38" s="5" t="s">
        <v>18</v>
      </c>
      <c r="F38" s="42">
        <f t="shared" si="16"/>
        <v>207.5</v>
      </c>
      <c r="G38" s="8">
        <v>207500</v>
      </c>
      <c r="H38" s="137">
        <f t="shared" si="5"/>
        <v>207.5</v>
      </c>
      <c r="I38" s="35">
        <v>207500</v>
      </c>
      <c r="J38" s="36">
        <f t="shared" si="1"/>
        <v>100</v>
      </c>
      <c r="K38" s="33"/>
      <c r="L38" s="34"/>
      <c r="M38" s="34"/>
      <c r="N38" s="34"/>
    </row>
    <row r="39" spans="1:14" ht="31.2" outlineLevel="3" x14ac:dyDescent="0.3">
      <c r="A39" s="23" t="s">
        <v>125</v>
      </c>
      <c r="B39" s="48" t="s">
        <v>5</v>
      </c>
      <c r="C39" s="48" t="s">
        <v>32</v>
      </c>
      <c r="D39" s="49" t="s">
        <v>149</v>
      </c>
      <c r="E39" s="48" t="s">
        <v>8</v>
      </c>
      <c r="F39" s="47">
        <f t="shared" si="3"/>
        <v>0.2</v>
      </c>
      <c r="G39" s="50">
        <f>G40</f>
        <v>200</v>
      </c>
      <c r="H39" s="137">
        <f t="shared" si="5"/>
        <v>0.2</v>
      </c>
      <c r="I39" s="35">
        <f>I40</f>
        <v>200</v>
      </c>
      <c r="J39" s="36">
        <f t="shared" si="1"/>
        <v>100</v>
      </c>
      <c r="K39" s="33"/>
      <c r="L39" s="34"/>
      <c r="M39" s="34"/>
      <c r="N39" s="34"/>
    </row>
    <row r="40" spans="1:14" ht="31.2" outlineLevel="4" x14ac:dyDescent="0.3">
      <c r="A40" s="38" t="s">
        <v>150</v>
      </c>
      <c r="B40" s="51" t="s">
        <v>5</v>
      </c>
      <c r="C40" s="51" t="s">
        <v>32</v>
      </c>
      <c r="D40" s="52" t="s">
        <v>149</v>
      </c>
      <c r="E40" s="51" t="s">
        <v>24</v>
      </c>
      <c r="F40" s="47">
        <f t="shared" si="3"/>
        <v>0.2</v>
      </c>
      <c r="G40" s="53">
        <v>200</v>
      </c>
      <c r="H40" s="137">
        <f t="shared" si="5"/>
        <v>0.2</v>
      </c>
      <c r="I40" s="35">
        <v>200</v>
      </c>
      <c r="J40" s="36">
        <f t="shared" si="1"/>
        <v>100</v>
      </c>
      <c r="K40" s="33"/>
      <c r="L40" s="34"/>
      <c r="M40" s="34"/>
      <c r="N40" s="34"/>
    </row>
    <row r="41" spans="1:14" ht="46.8" outlineLevel="5" x14ac:dyDescent="0.3">
      <c r="A41" s="11" t="s">
        <v>151</v>
      </c>
      <c r="B41" s="54" t="s">
        <v>5</v>
      </c>
      <c r="C41" s="54" t="s">
        <v>32</v>
      </c>
      <c r="D41" s="54" t="s">
        <v>37</v>
      </c>
      <c r="E41" s="55" t="s">
        <v>8</v>
      </c>
      <c r="F41" s="56">
        <f t="shared" si="3"/>
        <v>195.1</v>
      </c>
      <c r="G41" s="57">
        <f>G42</f>
        <v>195100</v>
      </c>
      <c r="H41" s="141">
        <f t="shared" ref="H41" si="17">H42</f>
        <v>133.5</v>
      </c>
      <c r="I41" s="57">
        <f>I42</f>
        <v>133495</v>
      </c>
      <c r="J41" s="36">
        <f t="shared" si="1"/>
        <v>68.426447975397224</v>
      </c>
      <c r="K41" s="33"/>
      <c r="L41" s="34"/>
      <c r="M41" s="34"/>
      <c r="N41" s="34"/>
    </row>
    <row r="42" spans="1:14" ht="31.2" outlineLevel="5" x14ac:dyDescent="0.3">
      <c r="A42" s="11" t="s">
        <v>38</v>
      </c>
      <c r="B42" s="5" t="s">
        <v>5</v>
      </c>
      <c r="C42" s="5" t="s">
        <v>32</v>
      </c>
      <c r="D42" s="5" t="s">
        <v>39</v>
      </c>
      <c r="E42" s="5" t="s">
        <v>8</v>
      </c>
      <c r="F42" s="58">
        <f t="shared" si="3"/>
        <v>195.1</v>
      </c>
      <c r="G42" s="8">
        <f>G44+G43</f>
        <v>195100</v>
      </c>
      <c r="H42" s="139">
        <f t="shared" ref="H42:I42" si="18">H44+H43</f>
        <v>133.5</v>
      </c>
      <c r="I42" s="8">
        <f t="shared" si="18"/>
        <v>133495</v>
      </c>
      <c r="J42" s="36">
        <f t="shared" si="1"/>
        <v>68.426447975397224</v>
      </c>
      <c r="K42" s="33"/>
      <c r="L42" s="34"/>
      <c r="M42" s="34"/>
      <c r="N42" s="34"/>
    </row>
    <row r="43" spans="1:14" ht="46.8" outlineLevel="5" x14ac:dyDescent="0.3">
      <c r="A43" s="38" t="s">
        <v>143</v>
      </c>
      <c r="B43" s="51" t="s">
        <v>5</v>
      </c>
      <c r="C43" s="51" t="s">
        <v>32</v>
      </c>
      <c r="D43" s="52" t="s">
        <v>39</v>
      </c>
      <c r="E43" s="51" t="s">
        <v>24</v>
      </c>
      <c r="F43" s="47">
        <f t="shared" si="3"/>
        <v>189.85</v>
      </c>
      <c r="G43" s="53">
        <v>189850</v>
      </c>
      <c r="H43" s="142">
        <f>ROUND(I43/1000,1)</f>
        <v>128.80000000000001</v>
      </c>
      <c r="I43" s="35">
        <v>128813</v>
      </c>
      <c r="J43" s="36">
        <f t="shared" si="1"/>
        <v>67.843033974190163</v>
      </c>
      <c r="K43" s="33"/>
      <c r="L43" s="34"/>
      <c r="M43" s="34"/>
      <c r="N43" s="34"/>
    </row>
    <row r="44" spans="1:14" outlineLevel="5" x14ac:dyDescent="0.3">
      <c r="A44" s="11" t="s">
        <v>25</v>
      </c>
      <c r="B44" s="5" t="s">
        <v>5</v>
      </c>
      <c r="C44" s="5" t="s">
        <v>32</v>
      </c>
      <c r="D44" s="5" t="s">
        <v>39</v>
      </c>
      <c r="E44" s="5" t="s">
        <v>26</v>
      </c>
      <c r="F44" s="42">
        <f>G44/1000-0.1</f>
        <v>5.15</v>
      </c>
      <c r="G44" s="8">
        <v>5250</v>
      </c>
      <c r="H44" s="142">
        <f>ROUND(I44/1000,1)</f>
        <v>4.7</v>
      </c>
      <c r="I44" s="35">
        <v>4682</v>
      </c>
      <c r="J44" s="36">
        <f t="shared" si="1"/>
        <v>91.262135922330089</v>
      </c>
      <c r="K44" s="33"/>
      <c r="L44" s="34"/>
      <c r="M44" s="34"/>
      <c r="N44" s="34"/>
    </row>
    <row r="45" spans="1:14" ht="46.8" hidden="1" outlineLevel="5" x14ac:dyDescent="0.3">
      <c r="A45" s="44" t="s">
        <v>152</v>
      </c>
      <c r="B45" s="43" t="s">
        <v>5</v>
      </c>
      <c r="C45" s="5" t="s">
        <v>32</v>
      </c>
      <c r="D45" s="18" t="s">
        <v>139</v>
      </c>
      <c r="E45" s="5" t="s">
        <v>8</v>
      </c>
      <c r="F45" s="42">
        <f>G45/1000</f>
        <v>0</v>
      </c>
      <c r="G45" s="8">
        <f>G46</f>
        <v>0</v>
      </c>
      <c r="H45" s="142">
        <f t="shared" ref="H45:H46" si="19">ROUND(I45/1000,1)</f>
        <v>0</v>
      </c>
      <c r="I45" s="35">
        <v>0</v>
      </c>
      <c r="J45" s="36" t="e">
        <f t="shared" si="1"/>
        <v>#DIV/0!</v>
      </c>
      <c r="K45" s="33"/>
      <c r="L45" s="34"/>
      <c r="M45" s="34"/>
      <c r="N45" s="34"/>
    </row>
    <row r="46" spans="1:14" ht="31.2" hidden="1" outlineLevel="5" x14ac:dyDescent="0.3">
      <c r="A46" s="44" t="s">
        <v>153</v>
      </c>
      <c r="B46" s="5" t="s">
        <v>5</v>
      </c>
      <c r="C46" s="18" t="s">
        <v>32</v>
      </c>
      <c r="D46" s="18" t="s">
        <v>138</v>
      </c>
      <c r="E46" s="18" t="s">
        <v>8</v>
      </c>
      <c r="F46" s="42">
        <f>G46/1000</f>
        <v>0</v>
      </c>
      <c r="G46" s="8">
        <f>G47</f>
        <v>0</v>
      </c>
      <c r="H46" s="142">
        <f t="shared" si="19"/>
        <v>0</v>
      </c>
      <c r="I46" s="35">
        <v>0</v>
      </c>
      <c r="J46" s="36" t="e">
        <f t="shared" si="1"/>
        <v>#DIV/0!</v>
      </c>
      <c r="K46" s="33"/>
      <c r="L46" s="34"/>
      <c r="M46" s="34"/>
      <c r="N46" s="34"/>
    </row>
    <row r="47" spans="1:14" ht="31.2" hidden="1" outlineLevel="1" x14ac:dyDescent="0.3">
      <c r="A47" s="11" t="s">
        <v>23</v>
      </c>
      <c r="B47" s="5" t="s">
        <v>5</v>
      </c>
      <c r="C47" s="18" t="s">
        <v>32</v>
      </c>
      <c r="D47" s="18" t="s">
        <v>138</v>
      </c>
      <c r="E47" s="5" t="s">
        <v>24</v>
      </c>
      <c r="F47" s="42">
        <f t="shared" ref="F47" si="20">G47/1000</f>
        <v>0</v>
      </c>
      <c r="G47" s="25">
        <f>100000-100000</f>
        <v>0</v>
      </c>
      <c r="H47" s="137">
        <f t="shared" si="5"/>
        <v>0</v>
      </c>
      <c r="I47" s="35"/>
      <c r="J47" s="36" t="e">
        <f t="shared" si="1"/>
        <v>#DIV/0!</v>
      </c>
      <c r="K47" s="33"/>
      <c r="L47" s="34"/>
      <c r="M47" s="34"/>
      <c r="N47" s="34"/>
    </row>
    <row r="48" spans="1:14" ht="15.6" customHeight="1" outlineLevel="2" x14ac:dyDescent="0.3">
      <c r="A48" s="13" t="s">
        <v>40</v>
      </c>
      <c r="B48" s="6" t="s">
        <v>5</v>
      </c>
      <c r="C48" s="6" t="s">
        <v>41</v>
      </c>
      <c r="D48" s="6" t="s">
        <v>7</v>
      </c>
      <c r="E48" s="6" t="s">
        <v>8</v>
      </c>
      <c r="F48" s="7">
        <f t="shared" si="3"/>
        <v>390.5</v>
      </c>
      <c r="G48" s="8">
        <f t="shared" ref="G48:G50" si="21">G49</f>
        <v>390500</v>
      </c>
      <c r="H48" s="155">
        <f t="shared" si="5"/>
        <v>240.98718</v>
      </c>
      <c r="I48" s="35">
        <f t="shared" ref="I48:I50" si="22">I49</f>
        <v>240987.18</v>
      </c>
      <c r="J48" s="36">
        <f t="shared" si="1"/>
        <v>61.712466069142124</v>
      </c>
      <c r="K48" s="33"/>
      <c r="L48" s="34"/>
      <c r="M48" s="34"/>
      <c r="N48" s="34"/>
    </row>
    <row r="49" spans="1:14" ht="62.4" customHeight="1" outlineLevel="3" x14ac:dyDescent="0.3">
      <c r="A49" s="11" t="s">
        <v>42</v>
      </c>
      <c r="B49" s="5" t="s">
        <v>5</v>
      </c>
      <c r="C49" s="5" t="s">
        <v>43</v>
      </c>
      <c r="D49" s="5" t="s">
        <v>7</v>
      </c>
      <c r="E49" s="5" t="s">
        <v>8</v>
      </c>
      <c r="F49" s="42">
        <f t="shared" si="3"/>
        <v>390.5</v>
      </c>
      <c r="G49" s="8">
        <f t="shared" si="21"/>
        <v>390500</v>
      </c>
      <c r="H49" s="137">
        <f t="shared" si="5"/>
        <v>240.98718</v>
      </c>
      <c r="I49" s="35">
        <f t="shared" si="22"/>
        <v>240987.18</v>
      </c>
      <c r="J49" s="36">
        <f t="shared" si="1"/>
        <v>61.712466069142124</v>
      </c>
      <c r="K49" s="33"/>
      <c r="L49" s="34"/>
      <c r="M49" s="34"/>
      <c r="N49" s="34"/>
    </row>
    <row r="50" spans="1:14" ht="62.4" customHeight="1" outlineLevel="4" x14ac:dyDescent="0.3">
      <c r="A50" s="11" t="s">
        <v>141</v>
      </c>
      <c r="B50" s="5" t="s">
        <v>5</v>
      </c>
      <c r="C50" s="5" t="s">
        <v>43</v>
      </c>
      <c r="D50" s="5" t="s">
        <v>14</v>
      </c>
      <c r="E50" s="5" t="s">
        <v>8</v>
      </c>
      <c r="F50" s="42">
        <f t="shared" si="3"/>
        <v>390.5</v>
      </c>
      <c r="G50" s="8">
        <f t="shared" si="21"/>
        <v>390500</v>
      </c>
      <c r="H50" s="137">
        <f t="shared" si="5"/>
        <v>240.98718</v>
      </c>
      <c r="I50" s="35">
        <f t="shared" si="22"/>
        <v>240987.18</v>
      </c>
      <c r="J50" s="36">
        <f t="shared" si="1"/>
        <v>61.712466069142124</v>
      </c>
      <c r="K50" s="33"/>
      <c r="L50" s="34"/>
      <c r="M50" s="34"/>
      <c r="N50" s="34"/>
    </row>
    <row r="51" spans="1:14" ht="46.95" customHeight="1" outlineLevel="5" x14ac:dyDescent="0.3">
      <c r="A51" s="11" t="s">
        <v>44</v>
      </c>
      <c r="B51" s="5" t="s">
        <v>5</v>
      </c>
      <c r="C51" s="5" t="s">
        <v>43</v>
      </c>
      <c r="D51" s="18" t="s">
        <v>154</v>
      </c>
      <c r="E51" s="5" t="s">
        <v>8</v>
      </c>
      <c r="F51" s="42">
        <f t="shared" si="3"/>
        <v>390.5</v>
      </c>
      <c r="G51" s="8">
        <f>G52+G53</f>
        <v>390500</v>
      </c>
      <c r="H51" s="139">
        <f t="shared" ref="H51:I51" si="23">H52+H53</f>
        <v>240.98718</v>
      </c>
      <c r="I51" s="8">
        <f t="shared" si="23"/>
        <v>240987.18</v>
      </c>
      <c r="J51" s="36">
        <f t="shared" si="1"/>
        <v>61.712466069142124</v>
      </c>
      <c r="K51" s="33"/>
      <c r="L51" s="34"/>
      <c r="M51" s="34"/>
      <c r="N51" s="34"/>
    </row>
    <row r="52" spans="1:14" ht="62.4" customHeight="1" outlineLevel="4" x14ac:dyDescent="0.3">
      <c r="A52" s="11" t="s">
        <v>17</v>
      </c>
      <c r="B52" s="5" t="s">
        <v>5</v>
      </c>
      <c r="C52" s="5" t="s">
        <v>43</v>
      </c>
      <c r="D52" s="18" t="s">
        <v>154</v>
      </c>
      <c r="E52" s="5" t="s">
        <v>18</v>
      </c>
      <c r="F52" s="42">
        <f t="shared" si="3"/>
        <v>388.98</v>
      </c>
      <c r="G52" s="130">
        <v>388980</v>
      </c>
      <c r="H52" s="137">
        <f t="shared" si="5"/>
        <v>240.98718</v>
      </c>
      <c r="I52" s="35">
        <v>240987.18</v>
      </c>
      <c r="J52" s="36">
        <f t="shared" si="1"/>
        <v>61.95361715255283</v>
      </c>
      <c r="K52" s="33"/>
      <c r="L52" s="34"/>
      <c r="M52" s="34"/>
      <c r="N52" s="34"/>
    </row>
    <row r="53" spans="1:14" ht="46.95" customHeight="1" outlineLevel="5" x14ac:dyDescent="0.3">
      <c r="A53" s="11" t="s">
        <v>23</v>
      </c>
      <c r="B53" s="5" t="s">
        <v>5</v>
      </c>
      <c r="C53" s="5" t="s">
        <v>43</v>
      </c>
      <c r="D53" s="59" t="s">
        <v>154</v>
      </c>
      <c r="E53" s="5" t="s">
        <v>24</v>
      </c>
      <c r="F53" s="42">
        <f t="shared" si="3"/>
        <v>1.52</v>
      </c>
      <c r="G53" s="8">
        <v>1520</v>
      </c>
      <c r="H53" s="137">
        <f t="shared" si="5"/>
        <v>0</v>
      </c>
      <c r="I53" s="35">
        <v>0</v>
      </c>
      <c r="J53" s="36">
        <f t="shared" si="1"/>
        <v>0</v>
      </c>
      <c r="K53" s="33"/>
      <c r="L53" s="34"/>
      <c r="M53" s="34"/>
      <c r="N53" s="34"/>
    </row>
    <row r="54" spans="1:14" ht="31.2" customHeight="1" outlineLevel="4" x14ac:dyDescent="0.3">
      <c r="A54" s="13" t="s">
        <v>46</v>
      </c>
      <c r="B54" s="6" t="s">
        <v>5</v>
      </c>
      <c r="C54" s="6" t="s">
        <v>47</v>
      </c>
      <c r="D54" s="6" t="s">
        <v>7</v>
      </c>
      <c r="E54" s="6" t="s">
        <v>8</v>
      </c>
      <c r="F54" s="7">
        <f t="shared" si="3"/>
        <v>295.13400000000001</v>
      </c>
      <c r="G54" s="8">
        <f>G55</f>
        <v>295134</v>
      </c>
      <c r="H54" s="143">
        <f t="shared" ref="H54:I54" si="24">H55</f>
        <v>27.8</v>
      </c>
      <c r="I54" s="8">
        <f t="shared" si="24"/>
        <v>27800</v>
      </c>
      <c r="J54" s="36">
        <f t="shared" si="1"/>
        <v>9.4194501480683357</v>
      </c>
      <c r="K54" s="33"/>
      <c r="L54" s="34"/>
      <c r="M54" s="34"/>
      <c r="N54" s="34"/>
    </row>
    <row r="55" spans="1:14" ht="46.95" customHeight="1" outlineLevel="5" x14ac:dyDescent="0.3">
      <c r="A55" s="11" t="s">
        <v>155</v>
      </c>
      <c r="B55" s="5" t="s">
        <v>5</v>
      </c>
      <c r="C55" s="5" t="s">
        <v>48</v>
      </c>
      <c r="D55" s="5" t="s">
        <v>7</v>
      </c>
      <c r="E55" s="5" t="s">
        <v>8</v>
      </c>
      <c r="F55" s="42">
        <f t="shared" si="3"/>
        <v>295.13400000000001</v>
      </c>
      <c r="G55" s="8">
        <f>G56+G59</f>
        <v>295134</v>
      </c>
      <c r="H55" s="139">
        <f t="shared" ref="H55:I55" si="25">H56+H59</f>
        <v>27.8</v>
      </c>
      <c r="I55" s="8">
        <f t="shared" si="25"/>
        <v>27800</v>
      </c>
      <c r="J55" s="36">
        <f t="shared" si="1"/>
        <v>9.4194501480683357</v>
      </c>
      <c r="K55" s="33"/>
      <c r="L55" s="34"/>
      <c r="M55" s="34"/>
      <c r="N55" s="34"/>
    </row>
    <row r="56" spans="1:14" ht="31.2" customHeight="1" outlineLevel="4" x14ac:dyDescent="0.3">
      <c r="A56" s="11" t="s">
        <v>156</v>
      </c>
      <c r="B56" s="5" t="s">
        <v>5</v>
      </c>
      <c r="C56" s="5" t="s">
        <v>48</v>
      </c>
      <c r="D56" s="5" t="s">
        <v>49</v>
      </c>
      <c r="E56" s="5" t="s">
        <v>8</v>
      </c>
      <c r="F56" s="42">
        <f t="shared" si="3"/>
        <v>276.2</v>
      </c>
      <c r="G56" s="8">
        <f>G57</f>
        <v>276200</v>
      </c>
      <c r="H56" s="137">
        <f t="shared" si="5"/>
        <v>26.2</v>
      </c>
      <c r="I56" s="35">
        <f>I57</f>
        <v>26200</v>
      </c>
      <c r="J56" s="36">
        <f t="shared" si="1"/>
        <v>9.485879797248371</v>
      </c>
      <c r="K56" s="33"/>
      <c r="L56" s="34"/>
      <c r="M56" s="34"/>
      <c r="N56" s="34"/>
    </row>
    <row r="57" spans="1:14" ht="46.95" customHeight="1" outlineLevel="5" x14ac:dyDescent="0.3">
      <c r="A57" s="11" t="s">
        <v>50</v>
      </c>
      <c r="B57" s="5" t="s">
        <v>5</v>
      </c>
      <c r="C57" s="5" t="s">
        <v>48</v>
      </c>
      <c r="D57" s="5" t="s">
        <v>51</v>
      </c>
      <c r="E57" s="5" t="s">
        <v>8</v>
      </c>
      <c r="F57" s="42">
        <f t="shared" si="3"/>
        <v>276.2</v>
      </c>
      <c r="G57" s="8">
        <f t="shared" ref="G57" si="26">G58</f>
        <v>276200</v>
      </c>
      <c r="H57" s="137">
        <f t="shared" si="5"/>
        <v>26.2</v>
      </c>
      <c r="I57" s="35">
        <f>I58</f>
        <v>26200</v>
      </c>
      <c r="J57" s="36">
        <f t="shared" si="1"/>
        <v>9.485879797248371</v>
      </c>
      <c r="K57" s="33"/>
      <c r="L57" s="34"/>
      <c r="M57" s="34"/>
      <c r="N57" s="34"/>
    </row>
    <row r="58" spans="1:14" ht="31.2" outlineLevel="2" x14ac:dyDescent="0.3">
      <c r="A58" s="11" t="s">
        <v>23</v>
      </c>
      <c r="B58" s="5" t="s">
        <v>5</v>
      </c>
      <c r="C58" s="18" t="s">
        <v>48</v>
      </c>
      <c r="D58" s="5" t="s">
        <v>51</v>
      </c>
      <c r="E58" s="5" t="s">
        <v>24</v>
      </c>
      <c r="F58" s="42">
        <f t="shared" si="3"/>
        <v>276.2</v>
      </c>
      <c r="G58" s="25">
        <v>276200</v>
      </c>
      <c r="H58" s="137">
        <f t="shared" si="5"/>
        <v>26.2</v>
      </c>
      <c r="I58" s="35">
        <v>26200</v>
      </c>
      <c r="J58" s="36">
        <f t="shared" si="1"/>
        <v>9.485879797248371</v>
      </c>
      <c r="K58" s="33"/>
      <c r="L58" s="34"/>
      <c r="M58" s="34"/>
      <c r="N58" s="34"/>
    </row>
    <row r="59" spans="1:14" ht="31.2" outlineLevel="3" x14ac:dyDescent="0.3">
      <c r="A59" s="44" t="s">
        <v>157</v>
      </c>
      <c r="B59" s="18" t="s">
        <v>5</v>
      </c>
      <c r="C59" s="18" t="s">
        <v>134</v>
      </c>
      <c r="D59" s="60" t="s">
        <v>137</v>
      </c>
      <c r="E59" s="61" t="s">
        <v>8</v>
      </c>
      <c r="F59" s="42">
        <f>G59/1000</f>
        <v>18.934000000000001</v>
      </c>
      <c r="G59" s="25">
        <f>G60</f>
        <v>18934</v>
      </c>
      <c r="H59" s="137">
        <f t="shared" si="5"/>
        <v>1.6</v>
      </c>
      <c r="I59" s="35">
        <f>I60+I64+I70</f>
        <v>1600</v>
      </c>
      <c r="J59" s="36">
        <f t="shared" si="1"/>
        <v>8.4504066758212737</v>
      </c>
      <c r="K59" s="33"/>
      <c r="L59" s="34"/>
      <c r="M59" s="34"/>
      <c r="N59" s="34"/>
    </row>
    <row r="60" spans="1:14" ht="31.2" outlineLevel="4" x14ac:dyDescent="0.3">
      <c r="A60" s="62" t="s">
        <v>158</v>
      </c>
      <c r="B60" s="18" t="s">
        <v>5</v>
      </c>
      <c r="C60" s="18" t="s">
        <v>134</v>
      </c>
      <c r="D60" s="61" t="s">
        <v>159</v>
      </c>
      <c r="E60" s="61" t="s">
        <v>8</v>
      </c>
      <c r="F60" s="42">
        <f>F61+F64+F66</f>
        <v>18.834000000000003</v>
      </c>
      <c r="G60" s="25">
        <f>G61+G64+G66</f>
        <v>18934</v>
      </c>
      <c r="H60" s="143">
        <f t="shared" ref="H60:I60" si="27">H61+H64+H66</f>
        <v>1.6</v>
      </c>
      <c r="I60" s="25">
        <f t="shared" si="27"/>
        <v>1600</v>
      </c>
      <c r="J60" s="36">
        <f t="shared" si="1"/>
        <v>8.4952745035573951</v>
      </c>
      <c r="K60" s="33"/>
      <c r="L60" s="34"/>
      <c r="M60" s="34"/>
      <c r="N60" s="34"/>
    </row>
    <row r="61" spans="1:14" ht="62.4" outlineLevel="5" x14ac:dyDescent="0.3">
      <c r="A61" s="44" t="s">
        <v>160</v>
      </c>
      <c r="B61" s="18" t="s">
        <v>5</v>
      </c>
      <c r="C61" s="18" t="s">
        <v>134</v>
      </c>
      <c r="D61" s="61" t="s">
        <v>135</v>
      </c>
      <c r="E61" s="61" t="s">
        <v>8</v>
      </c>
      <c r="F61" s="42">
        <f>F62</f>
        <v>16.600000000000001</v>
      </c>
      <c r="G61" s="25">
        <f>G62</f>
        <v>16600</v>
      </c>
      <c r="H61" s="137">
        <f t="shared" si="5"/>
        <v>0</v>
      </c>
      <c r="I61" s="35"/>
      <c r="J61" s="36">
        <f t="shared" si="1"/>
        <v>0</v>
      </c>
      <c r="K61" s="33"/>
      <c r="L61" s="34"/>
      <c r="M61" s="34"/>
      <c r="N61" s="34"/>
    </row>
    <row r="62" spans="1:14" ht="31.2" outlineLevel="5" x14ac:dyDescent="0.3">
      <c r="A62" s="44" t="s">
        <v>161</v>
      </c>
      <c r="B62" s="18" t="s">
        <v>5</v>
      </c>
      <c r="C62" s="18" t="s">
        <v>134</v>
      </c>
      <c r="D62" s="61" t="s">
        <v>162</v>
      </c>
      <c r="E62" s="61" t="s">
        <v>8</v>
      </c>
      <c r="F62" s="42">
        <f>G63/1000</f>
        <v>16.600000000000001</v>
      </c>
      <c r="G62" s="25">
        <f>G63</f>
        <v>16600</v>
      </c>
      <c r="H62" s="137">
        <f t="shared" si="5"/>
        <v>0</v>
      </c>
      <c r="I62" s="35">
        <f>I63</f>
        <v>0</v>
      </c>
      <c r="J62" s="36"/>
      <c r="K62" s="33"/>
      <c r="L62" s="34"/>
      <c r="M62" s="34"/>
      <c r="N62" s="34"/>
    </row>
    <row r="63" spans="1:14" ht="78" outlineLevel="5" x14ac:dyDescent="0.3">
      <c r="A63" s="63" t="s">
        <v>132</v>
      </c>
      <c r="B63" s="18" t="s">
        <v>5</v>
      </c>
      <c r="C63" s="18" t="s">
        <v>134</v>
      </c>
      <c r="D63" s="61" t="s">
        <v>162</v>
      </c>
      <c r="E63" s="61" t="s">
        <v>18</v>
      </c>
      <c r="F63" s="42">
        <f>G63/1000</f>
        <v>16.600000000000001</v>
      </c>
      <c r="G63" s="25">
        <f>16632-32</f>
        <v>16600</v>
      </c>
      <c r="H63" s="137">
        <f t="shared" si="5"/>
        <v>0</v>
      </c>
      <c r="I63" s="35">
        <v>0</v>
      </c>
      <c r="J63" s="36"/>
      <c r="K63" s="33"/>
      <c r="L63" s="34"/>
      <c r="M63" s="34"/>
      <c r="N63" s="34"/>
    </row>
    <row r="64" spans="1:14" ht="46.95" customHeight="1" outlineLevel="4" x14ac:dyDescent="0.3">
      <c r="A64" s="64" t="s">
        <v>163</v>
      </c>
      <c r="B64" s="18" t="s">
        <v>5</v>
      </c>
      <c r="C64" s="18" t="s">
        <v>134</v>
      </c>
      <c r="D64" s="61" t="s">
        <v>164</v>
      </c>
      <c r="E64" s="61" t="s">
        <v>8</v>
      </c>
      <c r="F64" s="42">
        <f>G64/1000</f>
        <v>0.16600000000000001</v>
      </c>
      <c r="G64" s="25">
        <f>G65</f>
        <v>166</v>
      </c>
      <c r="H64" s="137">
        <f t="shared" si="5"/>
        <v>0</v>
      </c>
      <c r="I64" s="35">
        <f>I65</f>
        <v>0</v>
      </c>
      <c r="J64" s="36">
        <f t="shared" si="1"/>
        <v>0</v>
      </c>
      <c r="K64" s="33"/>
      <c r="L64" s="34"/>
      <c r="M64" s="34"/>
      <c r="N64" s="34"/>
    </row>
    <row r="65" spans="1:14" ht="46.95" customHeight="1" outlineLevel="5" x14ac:dyDescent="0.3">
      <c r="A65" s="63" t="s">
        <v>132</v>
      </c>
      <c r="B65" s="45" t="s">
        <v>5</v>
      </c>
      <c r="C65" s="18" t="s">
        <v>134</v>
      </c>
      <c r="D65" s="61" t="s">
        <v>164</v>
      </c>
      <c r="E65" s="61" t="s">
        <v>18</v>
      </c>
      <c r="F65" s="42">
        <f>G65/1000</f>
        <v>0.16600000000000001</v>
      </c>
      <c r="G65" s="25">
        <v>166</v>
      </c>
      <c r="H65" s="137">
        <f t="shared" si="5"/>
        <v>0</v>
      </c>
      <c r="I65" s="35">
        <v>0</v>
      </c>
      <c r="J65" s="36">
        <f t="shared" si="1"/>
        <v>0</v>
      </c>
      <c r="K65" s="33"/>
      <c r="L65" s="34"/>
      <c r="M65" s="34"/>
      <c r="N65" s="34"/>
    </row>
    <row r="66" spans="1:14" outlineLevel="4" x14ac:dyDescent="0.3">
      <c r="A66" s="63" t="s">
        <v>165</v>
      </c>
      <c r="B66" s="45" t="s">
        <v>5</v>
      </c>
      <c r="C66" s="18" t="s">
        <v>134</v>
      </c>
      <c r="D66" s="61" t="s">
        <v>166</v>
      </c>
      <c r="E66" s="61" t="s">
        <v>8</v>
      </c>
      <c r="F66" s="42">
        <f>G66/1000-0.1</f>
        <v>2.0680000000000001</v>
      </c>
      <c r="G66" s="25">
        <f>G67</f>
        <v>2168</v>
      </c>
      <c r="H66" s="137">
        <f t="shared" si="5"/>
        <v>1.6</v>
      </c>
      <c r="I66" s="35">
        <f t="shared" ref="I66" si="28">I67</f>
        <v>1600</v>
      </c>
      <c r="J66" s="36">
        <f t="shared" si="1"/>
        <v>77.369439071566731</v>
      </c>
      <c r="K66" s="33"/>
      <c r="L66" s="34"/>
      <c r="M66" s="34"/>
      <c r="N66" s="34"/>
    </row>
    <row r="67" spans="1:14" ht="31.2" outlineLevel="5" x14ac:dyDescent="0.3">
      <c r="A67" s="63" t="s">
        <v>167</v>
      </c>
      <c r="B67" s="45" t="s">
        <v>5</v>
      </c>
      <c r="C67" s="18" t="s">
        <v>134</v>
      </c>
      <c r="D67" s="61" t="s">
        <v>166</v>
      </c>
      <c r="E67" s="61" t="s">
        <v>24</v>
      </c>
      <c r="F67" s="42">
        <f>G67/1000-0.1</f>
        <v>2.0680000000000001</v>
      </c>
      <c r="G67" s="25">
        <f>2200-32</f>
        <v>2168</v>
      </c>
      <c r="H67" s="137">
        <f t="shared" si="5"/>
        <v>1.6</v>
      </c>
      <c r="I67" s="35">
        <v>1600</v>
      </c>
      <c r="J67" s="36">
        <f t="shared" si="1"/>
        <v>77.369439071566731</v>
      </c>
      <c r="K67" s="33"/>
      <c r="L67" s="34"/>
      <c r="M67" s="34"/>
      <c r="N67" s="34"/>
    </row>
    <row r="68" spans="1:14" ht="46.95" customHeight="1" outlineLevel="5" x14ac:dyDescent="0.3">
      <c r="A68" s="65" t="s">
        <v>52</v>
      </c>
      <c r="B68" s="6" t="s">
        <v>5</v>
      </c>
      <c r="C68" s="6" t="s">
        <v>53</v>
      </c>
      <c r="D68" s="6" t="s">
        <v>7</v>
      </c>
      <c r="E68" s="6" t="s">
        <v>8</v>
      </c>
      <c r="F68" s="42">
        <f>G68/1000</f>
        <v>12444.747539999998</v>
      </c>
      <c r="G68" s="8">
        <f>G69+G73</f>
        <v>12444747.539999999</v>
      </c>
      <c r="H68" s="138">
        <f t="shared" ref="H68:I68" si="29">H69+H73</f>
        <v>10324.5484</v>
      </c>
      <c r="I68" s="8">
        <f t="shared" si="29"/>
        <v>10324548.4</v>
      </c>
      <c r="J68" s="36">
        <f t="shared" si="1"/>
        <v>82.963100431043387</v>
      </c>
      <c r="K68" s="33"/>
      <c r="L68" s="34"/>
      <c r="M68" s="34"/>
      <c r="N68" s="34"/>
    </row>
    <row r="69" spans="1:14" ht="46.95" hidden="1" customHeight="1" outlineLevel="5" x14ac:dyDescent="0.3">
      <c r="A69" s="11" t="s">
        <v>54</v>
      </c>
      <c r="B69" s="5" t="s">
        <v>5</v>
      </c>
      <c r="C69" s="5" t="s">
        <v>55</v>
      </c>
      <c r="D69" s="5" t="s">
        <v>7</v>
      </c>
      <c r="E69" s="5" t="s">
        <v>8</v>
      </c>
      <c r="F69" s="42">
        <f t="shared" ref="F69:F96" si="30">G69/1000</f>
        <v>0</v>
      </c>
      <c r="G69" s="8">
        <f>G70</f>
        <v>0</v>
      </c>
      <c r="H69" s="137">
        <f t="shared" si="5"/>
        <v>0</v>
      </c>
      <c r="I69" s="35">
        <v>0</v>
      </c>
      <c r="J69" s="36" t="e">
        <f t="shared" si="1"/>
        <v>#DIV/0!</v>
      </c>
      <c r="K69" s="33"/>
      <c r="L69" s="34"/>
      <c r="M69" s="34"/>
      <c r="N69" s="34"/>
    </row>
    <row r="70" spans="1:14" ht="46.8" hidden="1" outlineLevel="4" x14ac:dyDescent="0.3">
      <c r="A70" s="11" t="s">
        <v>204</v>
      </c>
      <c r="B70" s="5" t="s">
        <v>5</v>
      </c>
      <c r="C70" s="5" t="s">
        <v>55</v>
      </c>
      <c r="D70" s="5" t="s">
        <v>56</v>
      </c>
      <c r="E70" s="5" t="s">
        <v>8</v>
      </c>
      <c r="F70" s="42">
        <f t="shared" si="30"/>
        <v>0</v>
      </c>
      <c r="G70" s="8">
        <f>G71</f>
        <v>0</v>
      </c>
      <c r="H70" s="137">
        <f t="shared" si="5"/>
        <v>0</v>
      </c>
      <c r="I70" s="35">
        <f>I71</f>
        <v>0</v>
      </c>
      <c r="J70" s="36" t="e">
        <f t="shared" si="1"/>
        <v>#DIV/0!</v>
      </c>
      <c r="K70" s="33"/>
      <c r="L70" s="34"/>
      <c r="M70" s="34"/>
      <c r="N70" s="34"/>
    </row>
    <row r="71" spans="1:14" ht="46.8" hidden="1" outlineLevel="5" x14ac:dyDescent="0.3">
      <c r="A71" s="11" t="s">
        <v>57</v>
      </c>
      <c r="B71" s="5" t="s">
        <v>5</v>
      </c>
      <c r="C71" s="5" t="s">
        <v>55</v>
      </c>
      <c r="D71" s="5" t="s">
        <v>168</v>
      </c>
      <c r="E71" s="5" t="s">
        <v>8</v>
      </c>
      <c r="F71" s="42">
        <f t="shared" si="30"/>
        <v>0</v>
      </c>
      <c r="G71" s="89">
        <f t="shared" ref="G71" si="31">G72</f>
        <v>0</v>
      </c>
      <c r="H71" s="137">
        <f t="shared" si="5"/>
        <v>0</v>
      </c>
      <c r="I71" s="35"/>
      <c r="J71" s="36" t="e">
        <f t="shared" si="1"/>
        <v>#DIV/0!</v>
      </c>
      <c r="K71" s="33"/>
      <c r="L71" s="34"/>
      <c r="M71" s="34"/>
      <c r="N71" s="34"/>
    </row>
    <row r="72" spans="1:14" ht="31.2" hidden="1" outlineLevel="1" x14ac:dyDescent="0.3">
      <c r="A72" s="11" t="s">
        <v>23</v>
      </c>
      <c r="B72" s="5" t="s">
        <v>5</v>
      </c>
      <c r="C72" s="5" t="s">
        <v>55</v>
      </c>
      <c r="D72" s="5" t="s">
        <v>168</v>
      </c>
      <c r="E72" s="5" t="s">
        <v>24</v>
      </c>
      <c r="F72" s="42">
        <f t="shared" si="30"/>
        <v>0</v>
      </c>
      <c r="G72" s="8"/>
      <c r="H72" s="137">
        <f t="shared" si="5"/>
        <v>0</v>
      </c>
      <c r="I72" s="35"/>
      <c r="J72" s="36" t="e">
        <f t="shared" si="1"/>
        <v>#DIV/0!</v>
      </c>
      <c r="K72" s="33"/>
      <c r="L72" s="34"/>
      <c r="M72" s="34"/>
      <c r="N72" s="34"/>
    </row>
    <row r="73" spans="1:14" ht="15.6" customHeight="1" outlineLevel="5" x14ac:dyDescent="0.3">
      <c r="A73" s="11" t="s">
        <v>58</v>
      </c>
      <c r="B73" s="5" t="s">
        <v>5</v>
      </c>
      <c r="C73" s="5" t="s">
        <v>59</v>
      </c>
      <c r="D73" s="5" t="s">
        <v>7</v>
      </c>
      <c r="E73" s="5" t="s">
        <v>8</v>
      </c>
      <c r="F73" s="42">
        <f>F74</f>
        <v>12444.747539999998</v>
      </c>
      <c r="G73" s="8">
        <f>G74</f>
        <v>12444747.539999999</v>
      </c>
      <c r="H73" s="155">
        <f t="shared" ref="H73:H76" si="32">I73/1000</f>
        <v>10324.5484</v>
      </c>
      <c r="I73" s="35">
        <f t="shared" ref="I73" si="33">I74</f>
        <v>10324548.4</v>
      </c>
      <c r="J73" s="36">
        <f t="shared" ref="J73:J74" si="34">H73/F73*100</f>
        <v>82.963100431043387</v>
      </c>
      <c r="K73" s="33"/>
      <c r="L73" s="34"/>
      <c r="M73" s="34"/>
      <c r="N73" s="34"/>
    </row>
    <row r="74" spans="1:14" ht="62.4" customHeight="1" outlineLevel="5" x14ac:dyDescent="0.3">
      <c r="A74" s="66" t="s">
        <v>169</v>
      </c>
      <c r="B74" s="5" t="s">
        <v>5</v>
      </c>
      <c r="C74" s="5" t="s">
        <v>59</v>
      </c>
      <c r="D74" s="5" t="s">
        <v>60</v>
      </c>
      <c r="E74" s="5" t="s">
        <v>8</v>
      </c>
      <c r="F74" s="42">
        <f>G74/1000</f>
        <v>12444.747539999998</v>
      </c>
      <c r="G74" s="8">
        <f>G75+G86+G82+G87+G90+G78+G80+G88+G84</f>
        <v>12444747.539999999</v>
      </c>
      <c r="H74" s="137">
        <f t="shared" si="32"/>
        <v>10324.5484</v>
      </c>
      <c r="I74" s="8">
        <f>I75+I86+I84+I87+I90+I78+I80+I88+I82</f>
        <v>10324548.4</v>
      </c>
      <c r="J74" s="36">
        <f t="shared" si="34"/>
        <v>82.963100431043387</v>
      </c>
      <c r="K74" s="33"/>
      <c r="L74" s="34"/>
      <c r="M74" s="34"/>
      <c r="N74" s="34"/>
    </row>
    <row r="75" spans="1:14" ht="46.95" customHeight="1" outlineLevel="5" x14ac:dyDescent="0.3">
      <c r="A75" s="11" t="s">
        <v>61</v>
      </c>
      <c r="B75" s="5" t="s">
        <v>5</v>
      </c>
      <c r="C75" s="5" t="s">
        <v>59</v>
      </c>
      <c r="D75" s="5" t="s">
        <v>62</v>
      </c>
      <c r="E75" s="5" t="s">
        <v>8</v>
      </c>
      <c r="F75" s="42">
        <f t="shared" si="30"/>
        <v>2326.4013599999998</v>
      </c>
      <c r="G75" s="8">
        <f>G76+G77</f>
        <v>2326401.36</v>
      </c>
      <c r="H75" s="137">
        <f t="shared" si="32"/>
        <v>1463.23425</v>
      </c>
      <c r="I75" s="8">
        <f t="shared" ref="I75" si="35">I76+I77</f>
        <v>1463234.25</v>
      </c>
      <c r="J75" s="36">
        <f t="shared" ref="J75:J138" si="36">H75/F75*100</f>
        <v>62.896896260411403</v>
      </c>
      <c r="K75" s="33"/>
      <c r="L75" s="34"/>
      <c r="M75" s="34"/>
      <c r="N75" s="34"/>
    </row>
    <row r="76" spans="1:14" ht="62.4" customHeight="1" outlineLevel="5" x14ac:dyDescent="0.3">
      <c r="A76" s="11" t="s">
        <v>23</v>
      </c>
      <c r="B76" s="5">
        <v>981</v>
      </c>
      <c r="C76" s="5" t="s">
        <v>59</v>
      </c>
      <c r="D76" s="5">
        <v>1100004110</v>
      </c>
      <c r="E76" s="5" t="s">
        <v>24</v>
      </c>
      <c r="F76" s="42">
        <f t="shared" si="30"/>
        <v>2326.4013599999998</v>
      </c>
      <c r="G76" s="130">
        <f>1533698+792703.36</f>
        <v>2326401.36</v>
      </c>
      <c r="H76" s="137">
        <f t="shared" si="32"/>
        <v>1463.23425</v>
      </c>
      <c r="I76" s="35">
        <v>1463234.25</v>
      </c>
      <c r="J76" s="36">
        <f t="shared" si="36"/>
        <v>62.896896260411403</v>
      </c>
      <c r="K76" s="33"/>
      <c r="L76" s="34"/>
      <c r="M76" s="34"/>
      <c r="N76" s="34"/>
    </row>
    <row r="77" spans="1:14" hidden="1" outlineLevel="2" x14ac:dyDescent="0.3">
      <c r="A77" s="11" t="s">
        <v>170</v>
      </c>
      <c r="B77" s="5">
        <v>981</v>
      </c>
      <c r="C77" s="5"/>
      <c r="D77" s="5">
        <v>1100004110</v>
      </c>
      <c r="E77" s="5">
        <v>800</v>
      </c>
      <c r="F77" s="42">
        <f t="shared" si="30"/>
        <v>0</v>
      </c>
      <c r="G77" s="25">
        <v>0</v>
      </c>
      <c r="H77" s="137">
        <f t="shared" ref="H77:H140" si="37">I77/1000</f>
        <v>0</v>
      </c>
      <c r="I77" s="35"/>
      <c r="J77" s="36" t="e">
        <f t="shared" si="36"/>
        <v>#DIV/0!</v>
      </c>
      <c r="K77" s="33"/>
      <c r="L77" s="34"/>
      <c r="M77" s="34"/>
      <c r="N77" s="34"/>
    </row>
    <row r="78" spans="1:14" ht="46.8" outlineLevel="3" x14ac:dyDescent="0.3">
      <c r="A78" s="11" t="s">
        <v>118</v>
      </c>
      <c r="B78" s="5" t="s">
        <v>5</v>
      </c>
      <c r="C78" s="5" t="s">
        <v>59</v>
      </c>
      <c r="D78" s="5" t="str">
        <f>D79</f>
        <v>1100F15178</v>
      </c>
      <c r="E78" s="5" t="s">
        <v>8</v>
      </c>
      <c r="F78" s="42">
        <f t="shared" si="30"/>
        <v>645.98699999999997</v>
      </c>
      <c r="G78" s="8">
        <f>G79</f>
        <v>645987</v>
      </c>
      <c r="H78" s="137">
        <f t="shared" si="37"/>
        <v>600.76637000000005</v>
      </c>
      <c r="I78" s="35">
        <f>I79</f>
        <v>600766.37</v>
      </c>
      <c r="J78" s="36">
        <f t="shared" si="36"/>
        <v>92.999761605109711</v>
      </c>
      <c r="K78" s="33"/>
      <c r="L78" s="34"/>
      <c r="M78" s="34"/>
      <c r="N78" s="34"/>
    </row>
    <row r="79" spans="1:14" ht="31.2" outlineLevel="4" x14ac:dyDescent="0.3">
      <c r="A79" s="11" t="s">
        <v>23</v>
      </c>
      <c r="B79" s="5" t="s">
        <v>5</v>
      </c>
      <c r="C79" s="5" t="s">
        <v>59</v>
      </c>
      <c r="D79" s="5" t="s">
        <v>171</v>
      </c>
      <c r="E79" s="5" t="s">
        <v>24</v>
      </c>
      <c r="F79" s="42">
        <f t="shared" si="30"/>
        <v>645.98699999999997</v>
      </c>
      <c r="G79" s="8">
        <v>645987</v>
      </c>
      <c r="H79" s="137">
        <f>I79/1000</f>
        <v>600.76637000000005</v>
      </c>
      <c r="I79" s="35">
        <v>600766.37</v>
      </c>
      <c r="J79" s="36">
        <f t="shared" si="36"/>
        <v>92.999761605109711</v>
      </c>
      <c r="K79" s="33"/>
      <c r="L79" s="34"/>
      <c r="M79" s="34"/>
      <c r="N79" s="34"/>
    </row>
    <row r="80" spans="1:14" ht="46.8" outlineLevel="5" x14ac:dyDescent="0.3">
      <c r="A80" s="11" t="s">
        <v>172</v>
      </c>
      <c r="B80" s="5" t="s">
        <v>5</v>
      </c>
      <c r="C80" s="5" t="s">
        <v>59</v>
      </c>
      <c r="D80" s="5" t="str">
        <f>D81</f>
        <v>1100FS5178</v>
      </c>
      <c r="E80" s="5" t="s">
        <v>8</v>
      </c>
      <c r="F80" s="42">
        <v>645.98699999999997</v>
      </c>
      <c r="G80" s="8">
        <f>G81</f>
        <v>325499.17</v>
      </c>
      <c r="H80" s="137">
        <f>I80/1000</f>
        <v>325.49916999999999</v>
      </c>
      <c r="I80" s="35">
        <f>I81</f>
        <v>325499.17</v>
      </c>
      <c r="J80" s="36">
        <f t="shared" si="36"/>
        <v>50.387882418686445</v>
      </c>
      <c r="K80" s="33"/>
      <c r="L80" s="34"/>
      <c r="M80" s="34"/>
      <c r="N80" s="34"/>
    </row>
    <row r="81" spans="1:14" ht="31.2" outlineLevel="4" x14ac:dyDescent="0.3">
      <c r="A81" s="11" t="s">
        <v>23</v>
      </c>
      <c r="B81" s="5" t="s">
        <v>5</v>
      </c>
      <c r="C81" s="5" t="s">
        <v>59</v>
      </c>
      <c r="D81" s="5" t="s">
        <v>173</v>
      </c>
      <c r="E81" s="5" t="s">
        <v>24</v>
      </c>
      <c r="F81" s="42">
        <v>645.98699999999997</v>
      </c>
      <c r="G81" s="8">
        <v>325499.17</v>
      </c>
      <c r="H81" s="137">
        <f t="shared" si="37"/>
        <v>325.49916999999999</v>
      </c>
      <c r="I81" s="35">
        <v>325499.17</v>
      </c>
      <c r="J81" s="36">
        <f t="shared" si="36"/>
        <v>50.387882418686445</v>
      </c>
      <c r="K81" s="33"/>
      <c r="L81" s="34"/>
      <c r="M81" s="34"/>
      <c r="N81" s="34"/>
    </row>
    <row r="82" spans="1:14" ht="78" outlineLevel="5" x14ac:dyDescent="0.3">
      <c r="A82" s="67" t="s">
        <v>174</v>
      </c>
      <c r="B82" s="5" t="s">
        <v>5</v>
      </c>
      <c r="C82" s="5" t="s">
        <v>59</v>
      </c>
      <c r="D82" s="5">
        <f>D83</f>
        <v>1102815210</v>
      </c>
      <c r="E82" s="5" t="s">
        <v>8</v>
      </c>
      <c r="F82" s="42">
        <f t="shared" si="30"/>
        <v>7249.8</v>
      </c>
      <c r="G82" s="8">
        <f>G83</f>
        <v>7249800</v>
      </c>
      <c r="H82" s="137">
        <f t="shared" si="37"/>
        <v>7209.1390000000001</v>
      </c>
      <c r="I82" s="35">
        <f>I83</f>
        <v>7209139</v>
      </c>
      <c r="J82" s="36">
        <f t="shared" si="36"/>
        <v>99.439143148776523</v>
      </c>
      <c r="K82" s="33"/>
      <c r="L82" s="34"/>
      <c r="M82" s="34"/>
      <c r="N82" s="34"/>
    </row>
    <row r="83" spans="1:14" ht="31.2" outlineLevel="4" x14ac:dyDescent="0.3">
      <c r="A83" s="11" t="s">
        <v>23</v>
      </c>
      <c r="B83" s="5" t="s">
        <v>5</v>
      </c>
      <c r="C83" s="5" t="s">
        <v>59</v>
      </c>
      <c r="D83" s="5">
        <v>1102815210</v>
      </c>
      <c r="E83" s="5" t="s">
        <v>24</v>
      </c>
      <c r="F83" s="42">
        <f t="shared" si="30"/>
        <v>7249.8</v>
      </c>
      <c r="G83" s="25">
        <v>7249800</v>
      </c>
      <c r="H83" s="137">
        <f t="shared" si="37"/>
        <v>7209.1390000000001</v>
      </c>
      <c r="I83" s="35">
        <v>7209139</v>
      </c>
      <c r="J83" s="36">
        <f t="shared" si="36"/>
        <v>99.439143148776523</v>
      </c>
      <c r="K83" s="33"/>
      <c r="L83" s="34"/>
      <c r="M83" s="34"/>
      <c r="N83" s="34"/>
    </row>
    <row r="84" spans="1:14" ht="93.6" outlineLevel="5" x14ac:dyDescent="0.3">
      <c r="A84" s="11" t="s">
        <v>175</v>
      </c>
      <c r="B84" s="17">
        <v>981</v>
      </c>
      <c r="C84" s="18" t="s">
        <v>59</v>
      </c>
      <c r="D84" s="5" t="str">
        <f>D85</f>
        <v>11028S5210</v>
      </c>
      <c r="E84" s="18" t="s">
        <v>8</v>
      </c>
      <c r="F84" s="42">
        <f t="shared" si="30"/>
        <v>7.258</v>
      </c>
      <c r="G84" s="16">
        <f>G85</f>
        <v>7258</v>
      </c>
      <c r="H84" s="137">
        <f t="shared" si="37"/>
        <v>7.2176099999999996</v>
      </c>
      <c r="I84" s="35">
        <f>I85</f>
        <v>7217.61</v>
      </c>
      <c r="J84" s="36">
        <f t="shared" si="36"/>
        <v>99.443510608983189</v>
      </c>
      <c r="K84" s="33"/>
      <c r="L84" s="34"/>
      <c r="M84" s="34"/>
      <c r="N84" s="34"/>
    </row>
    <row r="85" spans="1:14" ht="31.2" customHeight="1" outlineLevel="4" x14ac:dyDescent="0.3">
      <c r="A85" s="11" t="s">
        <v>23</v>
      </c>
      <c r="B85" s="17">
        <v>981</v>
      </c>
      <c r="C85" s="18" t="s">
        <v>59</v>
      </c>
      <c r="D85" s="5" t="s">
        <v>176</v>
      </c>
      <c r="E85" s="18" t="s">
        <v>24</v>
      </c>
      <c r="F85" s="42">
        <f t="shared" si="30"/>
        <v>7.258</v>
      </c>
      <c r="G85" s="16">
        <f>7250+8</f>
        <v>7258</v>
      </c>
      <c r="H85" s="137">
        <f t="shared" si="37"/>
        <v>7.2176099999999996</v>
      </c>
      <c r="I85" s="35">
        <v>7217.61</v>
      </c>
      <c r="J85" s="36">
        <f t="shared" si="36"/>
        <v>99.443510608983189</v>
      </c>
      <c r="K85" s="33"/>
      <c r="L85" s="34"/>
      <c r="M85" s="34"/>
      <c r="N85" s="34"/>
    </row>
    <row r="86" spans="1:14" ht="46.95" hidden="1" customHeight="1" outlineLevel="5" x14ac:dyDescent="0.3">
      <c r="A86" s="11" t="s">
        <v>177</v>
      </c>
      <c r="B86" s="5" t="s">
        <v>5</v>
      </c>
      <c r="C86" s="5" t="s">
        <v>59</v>
      </c>
      <c r="D86" s="5" t="s">
        <v>127</v>
      </c>
      <c r="E86" s="5" t="s">
        <v>8</v>
      </c>
      <c r="F86" s="42">
        <f t="shared" si="30"/>
        <v>0</v>
      </c>
      <c r="G86" s="8">
        <v>0</v>
      </c>
      <c r="H86" s="137">
        <f t="shared" si="37"/>
        <v>0</v>
      </c>
      <c r="I86" s="35"/>
      <c r="J86" s="36" t="e">
        <f t="shared" si="36"/>
        <v>#DIV/0!</v>
      </c>
      <c r="K86" s="33"/>
      <c r="L86" s="34"/>
      <c r="M86" s="34"/>
      <c r="N86" s="34"/>
    </row>
    <row r="87" spans="1:14" ht="46.95" hidden="1" customHeight="1" outlineLevel="4" x14ac:dyDescent="0.3">
      <c r="A87" s="11" t="s">
        <v>23</v>
      </c>
      <c r="B87" s="5" t="s">
        <v>5</v>
      </c>
      <c r="C87" s="18" t="s">
        <v>59</v>
      </c>
      <c r="D87" s="5" t="s">
        <v>127</v>
      </c>
      <c r="E87" s="5" t="s">
        <v>24</v>
      </c>
      <c r="F87" s="42">
        <f t="shared" si="30"/>
        <v>0</v>
      </c>
      <c r="G87" s="8"/>
      <c r="H87" s="137">
        <f t="shared" si="37"/>
        <v>0</v>
      </c>
      <c r="I87" s="35"/>
      <c r="J87" s="36" t="e">
        <f t="shared" si="36"/>
        <v>#DIV/0!</v>
      </c>
      <c r="K87" s="33"/>
      <c r="L87" s="34"/>
      <c r="M87" s="34"/>
      <c r="N87" s="34"/>
    </row>
    <row r="88" spans="1:14" ht="46.95" customHeight="1" outlineLevel="5" x14ac:dyDescent="0.3">
      <c r="A88" s="68" t="s">
        <v>178</v>
      </c>
      <c r="B88" s="24">
        <v>981</v>
      </c>
      <c r="C88" s="18" t="s">
        <v>59</v>
      </c>
      <c r="D88" s="61" t="s">
        <v>179</v>
      </c>
      <c r="E88" s="24" t="str">
        <f>E87</f>
        <v>200</v>
      </c>
      <c r="F88" s="42">
        <f t="shared" si="30"/>
        <v>632.49033999999995</v>
      </c>
      <c r="G88" s="8">
        <f>G89</f>
        <v>632490.34</v>
      </c>
      <c r="H88" s="137">
        <f t="shared" si="37"/>
        <v>240.86991</v>
      </c>
      <c r="I88" s="35">
        <f>I89</f>
        <v>240869.91</v>
      </c>
      <c r="J88" s="36">
        <f t="shared" si="36"/>
        <v>38.08278083741169</v>
      </c>
      <c r="K88" s="33"/>
      <c r="L88" s="34"/>
      <c r="M88" s="34"/>
      <c r="N88" s="34"/>
    </row>
    <row r="89" spans="1:14" ht="31.2" outlineLevel="3" x14ac:dyDescent="0.3">
      <c r="A89" s="68" t="s">
        <v>180</v>
      </c>
      <c r="B89" s="24">
        <v>981</v>
      </c>
      <c r="C89" s="18" t="s">
        <v>59</v>
      </c>
      <c r="D89" s="61" t="s">
        <v>179</v>
      </c>
      <c r="E89" s="24" t="str">
        <f>E93</f>
        <v>000</v>
      </c>
      <c r="F89" s="42">
        <f t="shared" si="30"/>
        <v>632.49033999999995</v>
      </c>
      <c r="G89" s="8">
        <v>632490.34</v>
      </c>
      <c r="H89" s="137">
        <f t="shared" si="37"/>
        <v>240.86991</v>
      </c>
      <c r="I89" s="35">
        <v>240869.91</v>
      </c>
      <c r="J89" s="36">
        <f t="shared" si="36"/>
        <v>38.08278083741169</v>
      </c>
      <c r="K89" s="33"/>
      <c r="L89" s="34"/>
      <c r="M89" s="34"/>
      <c r="N89" s="34"/>
    </row>
    <row r="90" spans="1:14" ht="31.2" outlineLevel="4" x14ac:dyDescent="0.3">
      <c r="A90" s="68" t="s">
        <v>181</v>
      </c>
      <c r="B90" s="24">
        <v>981</v>
      </c>
      <c r="C90" s="18" t="s">
        <v>59</v>
      </c>
      <c r="D90" s="24">
        <f>D91</f>
        <v>1105117170</v>
      </c>
      <c r="E90" s="24" t="str">
        <f>E88</f>
        <v>200</v>
      </c>
      <c r="F90" s="42">
        <f t="shared" si="30"/>
        <v>1257.3116699999998</v>
      </c>
      <c r="G90" s="8">
        <f>G91</f>
        <v>1257311.67</v>
      </c>
      <c r="H90" s="137">
        <f t="shared" si="37"/>
        <v>477.82209</v>
      </c>
      <c r="I90" s="35">
        <f>I91</f>
        <v>477822.09</v>
      </c>
      <c r="J90" s="36">
        <f t="shared" si="36"/>
        <v>38.003472122389518</v>
      </c>
      <c r="K90" s="33"/>
      <c r="L90" s="34"/>
      <c r="M90" s="34"/>
      <c r="N90" s="34"/>
    </row>
    <row r="91" spans="1:14" ht="31.2" outlineLevel="5" x14ac:dyDescent="0.3">
      <c r="A91" s="68" t="s">
        <v>180</v>
      </c>
      <c r="B91" s="24">
        <v>981</v>
      </c>
      <c r="C91" s="18" t="s">
        <v>59</v>
      </c>
      <c r="D91" s="24">
        <v>1105117170</v>
      </c>
      <c r="E91" s="24" t="str">
        <f>E89</f>
        <v>000</v>
      </c>
      <c r="F91" s="42">
        <f t="shared" si="30"/>
        <v>1257.3116699999998</v>
      </c>
      <c r="G91" s="8">
        <v>1257311.67</v>
      </c>
      <c r="H91" s="137">
        <f t="shared" si="37"/>
        <v>477.82209</v>
      </c>
      <c r="I91" s="35">
        <v>477822.09</v>
      </c>
      <c r="J91" s="36">
        <f t="shared" si="36"/>
        <v>38.003472122389518</v>
      </c>
      <c r="K91" s="33"/>
      <c r="L91" s="34"/>
      <c r="M91" s="34"/>
      <c r="N91" s="34"/>
    </row>
    <row r="92" spans="1:14" ht="31.2" customHeight="1" outlineLevel="4" x14ac:dyDescent="0.3">
      <c r="A92" s="13" t="s">
        <v>63</v>
      </c>
      <c r="B92" s="6" t="s">
        <v>5</v>
      </c>
      <c r="C92" s="6" t="s">
        <v>64</v>
      </c>
      <c r="D92" s="6" t="s">
        <v>7</v>
      </c>
      <c r="E92" s="6" t="s">
        <v>8</v>
      </c>
      <c r="F92" s="7">
        <f>G92/1000</f>
        <v>3728.2806700000001</v>
      </c>
      <c r="G92" s="8">
        <f>G93+G97+G101</f>
        <v>3728280.67</v>
      </c>
      <c r="H92" s="156">
        <f>H93+H97+H101</f>
        <v>2824.0679999999998</v>
      </c>
      <c r="I92" s="8">
        <f t="shared" ref="I92" si="38">I93+I97+I101</f>
        <v>2824068</v>
      </c>
      <c r="J92" s="36">
        <f t="shared" si="36"/>
        <v>75.747194215396874</v>
      </c>
      <c r="K92" s="33"/>
      <c r="L92" s="34"/>
      <c r="M92" s="34"/>
      <c r="N92" s="34"/>
    </row>
    <row r="93" spans="1:14" ht="46.95" customHeight="1" outlineLevel="5" x14ac:dyDescent="0.3">
      <c r="A93" s="11" t="s">
        <v>65</v>
      </c>
      <c r="B93" s="5" t="s">
        <v>5</v>
      </c>
      <c r="C93" s="5" t="s">
        <v>66</v>
      </c>
      <c r="D93" s="5" t="s">
        <v>7</v>
      </c>
      <c r="E93" s="5" t="s">
        <v>8</v>
      </c>
      <c r="F93" s="42">
        <f t="shared" si="30"/>
        <v>296.32328000000001</v>
      </c>
      <c r="G93" s="8">
        <f t="shared" ref="G93:I95" si="39">G94</f>
        <v>296323.28000000003</v>
      </c>
      <c r="H93" s="138">
        <f t="shared" si="39"/>
        <v>165.39406</v>
      </c>
      <c r="I93" s="8">
        <f t="shared" si="39"/>
        <v>165394.06</v>
      </c>
      <c r="J93" s="36">
        <f t="shared" si="36"/>
        <v>55.815412140416363</v>
      </c>
      <c r="K93" s="33"/>
      <c r="L93" s="34"/>
      <c r="M93" s="34"/>
      <c r="N93" s="34"/>
    </row>
    <row r="94" spans="1:14" ht="31.2" customHeight="1" outlineLevel="3" x14ac:dyDescent="0.3">
      <c r="A94" s="11" t="s">
        <v>182</v>
      </c>
      <c r="B94" s="5" t="s">
        <v>5</v>
      </c>
      <c r="C94" s="5" t="s">
        <v>66</v>
      </c>
      <c r="D94" s="5" t="s">
        <v>67</v>
      </c>
      <c r="E94" s="5" t="s">
        <v>8</v>
      </c>
      <c r="F94" s="42">
        <f t="shared" si="30"/>
        <v>296.32328000000001</v>
      </c>
      <c r="G94" s="8">
        <f t="shared" si="39"/>
        <v>296323.28000000003</v>
      </c>
      <c r="H94" s="138">
        <f t="shared" si="39"/>
        <v>165.39406</v>
      </c>
      <c r="I94" s="8">
        <f t="shared" si="39"/>
        <v>165394.06</v>
      </c>
      <c r="J94" s="36">
        <f t="shared" si="36"/>
        <v>55.815412140416363</v>
      </c>
      <c r="K94" s="33"/>
      <c r="L94" s="34"/>
      <c r="M94" s="34"/>
      <c r="N94" s="34"/>
    </row>
    <row r="95" spans="1:14" ht="46.95" customHeight="1" outlineLevel="4" x14ac:dyDescent="0.3">
      <c r="A95" s="11" t="s">
        <v>68</v>
      </c>
      <c r="B95" s="5" t="s">
        <v>5</v>
      </c>
      <c r="C95" s="5" t="s">
        <v>66</v>
      </c>
      <c r="D95" s="5" t="s">
        <v>69</v>
      </c>
      <c r="E95" s="5" t="s">
        <v>8</v>
      </c>
      <c r="F95" s="42">
        <f t="shared" si="30"/>
        <v>296.32328000000001</v>
      </c>
      <c r="G95" s="8">
        <f t="shared" si="39"/>
        <v>296323.28000000003</v>
      </c>
      <c r="H95" s="138">
        <f>H96</f>
        <v>165.39406</v>
      </c>
      <c r="I95" s="8">
        <f t="shared" si="39"/>
        <v>165394.06</v>
      </c>
      <c r="J95" s="36">
        <f t="shared" si="36"/>
        <v>55.815412140416363</v>
      </c>
      <c r="K95" s="33"/>
      <c r="L95" s="34"/>
      <c r="M95" s="34"/>
      <c r="N95" s="34"/>
    </row>
    <row r="96" spans="1:14" ht="46.95" customHeight="1" outlineLevel="5" x14ac:dyDescent="0.3">
      <c r="A96" s="11" t="s">
        <v>23</v>
      </c>
      <c r="B96" s="5" t="s">
        <v>5</v>
      </c>
      <c r="C96" s="5" t="s">
        <v>66</v>
      </c>
      <c r="D96" s="5" t="s">
        <v>69</v>
      </c>
      <c r="E96" s="5" t="s">
        <v>24</v>
      </c>
      <c r="F96" s="42">
        <f t="shared" si="30"/>
        <v>296.32328000000001</v>
      </c>
      <c r="G96" s="25">
        <f>256600+39723.28</f>
        <v>296323.28000000003</v>
      </c>
      <c r="H96" s="137">
        <f t="shared" si="37"/>
        <v>165.39406</v>
      </c>
      <c r="I96" s="35">
        <v>165394.06</v>
      </c>
      <c r="J96" s="36">
        <f t="shared" si="36"/>
        <v>55.815412140416363</v>
      </c>
      <c r="K96" s="33"/>
      <c r="L96" s="34"/>
      <c r="M96" s="34"/>
      <c r="N96" s="34"/>
    </row>
    <row r="97" spans="1:14" ht="31.2" customHeight="1" outlineLevel="4" x14ac:dyDescent="0.3">
      <c r="A97" s="11" t="s">
        <v>70</v>
      </c>
      <c r="B97" s="5" t="s">
        <v>5</v>
      </c>
      <c r="C97" s="5" t="s">
        <v>71</v>
      </c>
      <c r="D97" s="5" t="s">
        <v>7</v>
      </c>
      <c r="E97" s="5" t="s">
        <v>8</v>
      </c>
      <c r="F97" s="42">
        <f>F98</f>
        <v>115</v>
      </c>
      <c r="G97" s="8">
        <f t="shared" ref="G97:G99" si="40">G98</f>
        <v>115000</v>
      </c>
      <c r="H97" s="137">
        <f t="shared" si="37"/>
        <v>0</v>
      </c>
      <c r="I97" s="35">
        <f t="shared" ref="I97" si="41">I98</f>
        <v>0</v>
      </c>
      <c r="J97" s="36">
        <f t="shared" si="36"/>
        <v>0</v>
      </c>
      <c r="K97" s="33"/>
      <c r="L97" s="34"/>
      <c r="M97" s="34"/>
      <c r="N97" s="34"/>
    </row>
    <row r="98" spans="1:14" ht="46.95" customHeight="1" outlineLevel="5" x14ac:dyDescent="0.3">
      <c r="A98" s="11" t="s">
        <v>182</v>
      </c>
      <c r="B98" s="5" t="s">
        <v>5</v>
      </c>
      <c r="C98" s="5" t="s">
        <v>71</v>
      </c>
      <c r="D98" s="5" t="s">
        <v>67</v>
      </c>
      <c r="E98" s="5" t="s">
        <v>8</v>
      </c>
      <c r="F98" s="42">
        <f>F99</f>
        <v>115</v>
      </c>
      <c r="G98" s="8">
        <f>G99</f>
        <v>115000</v>
      </c>
      <c r="H98" s="137">
        <f t="shared" si="37"/>
        <v>0</v>
      </c>
      <c r="I98" s="35">
        <v>0</v>
      </c>
      <c r="J98" s="36">
        <f t="shared" si="36"/>
        <v>0</v>
      </c>
      <c r="K98" s="33"/>
      <c r="L98" s="34"/>
      <c r="M98" s="34"/>
      <c r="N98" s="34"/>
    </row>
    <row r="99" spans="1:14" ht="15.6" customHeight="1" outlineLevel="1" x14ac:dyDescent="0.3">
      <c r="A99" s="11" t="s">
        <v>72</v>
      </c>
      <c r="B99" s="5" t="s">
        <v>5</v>
      </c>
      <c r="C99" s="5" t="s">
        <v>71</v>
      </c>
      <c r="D99" s="5" t="s">
        <v>73</v>
      </c>
      <c r="E99" s="5" t="s">
        <v>8</v>
      </c>
      <c r="F99" s="42">
        <f>F100</f>
        <v>115</v>
      </c>
      <c r="G99" s="8">
        <f t="shared" si="40"/>
        <v>115000</v>
      </c>
      <c r="H99" s="137">
        <f t="shared" si="37"/>
        <v>0</v>
      </c>
      <c r="I99" s="35">
        <f t="shared" ref="I99:I103" si="42">I100</f>
        <v>0</v>
      </c>
      <c r="J99" s="36">
        <f t="shared" si="36"/>
        <v>0</v>
      </c>
      <c r="K99" s="33"/>
      <c r="L99" s="34"/>
      <c r="M99" s="34"/>
      <c r="N99" s="34"/>
    </row>
    <row r="100" spans="1:14" ht="31.2" customHeight="1" outlineLevel="2" x14ac:dyDescent="0.3">
      <c r="A100" s="11" t="s">
        <v>23</v>
      </c>
      <c r="B100" s="5" t="s">
        <v>5</v>
      </c>
      <c r="C100" s="5" t="s">
        <v>71</v>
      </c>
      <c r="D100" s="5" t="s">
        <v>73</v>
      </c>
      <c r="E100" s="5" t="s">
        <v>24</v>
      </c>
      <c r="F100" s="42">
        <f>G100/1000</f>
        <v>115</v>
      </c>
      <c r="G100" s="25">
        <v>115000</v>
      </c>
      <c r="H100" s="137">
        <f t="shared" si="37"/>
        <v>0</v>
      </c>
      <c r="I100" s="35">
        <v>0</v>
      </c>
      <c r="J100" s="36">
        <f t="shared" si="36"/>
        <v>0</v>
      </c>
      <c r="K100" s="33"/>
      <c r="L100" s="34"/>
      <c r="M100" s="34"/>
      <c r="N100" s="34"/>
    </row>
    <row r="101" spans="1:14" ht="78" customHeight="1" outlineLevel="3" x14ac:dyDescent="0.3">
      <c r="A101" s="11" t="s">
        <v>74</v>
      </c>
      <c r="B101" s="5" t="s">
        <v>5</v>
      </c>
      <c r="C101" s="5" t="s">
        <v>75</v>
      </c>
      <c r="D101" s="5" t="s">
        <v>7</v>
      </c>
      <c r="E101" s="5" t="s">
        <v>8</v>
      </c>
      <c r="F101" s="42">
        <f t="shared" ref="F101:F174" si="43">G101/1000</f>
        <v>3316.95739</v>
      </c>
      <c r="G101" s="8">
        <f>G102+G120+G109+G127+G134</f>
        <v>3316957.39</v>
      </c>
      <c r="H101" s="138">
        <f t="shared" ref="H101" si="44">H102+H120+H109+H127+H134</f>
        <v>2658.6739399999997</v>
      </c>
      <c r="I101" s="8">
        <f>I102+I120+I109+I127+I134</f>
        <v>2658673.94</v>
      </c>
      <c r="J101" s="36">
        <f t="shared" si="36"/>
        <v>80.153997395788053</v>
      </c>
      <c r="K101" s="33"/>
      <c r="L101" s="34"/>
      <c r="M101" s="34"/>
      <c r="N101" s="34"/>
    </row>
    <row r="102" spans="1:14" ht="46.95" customHeight="1" outlineLevel="4" x14ac:dyDescent="0.3">
      <c r="A102" s="11" t="s">
        <v>182</v>
      </c>
      <c r="B102" s="5" t="s">
        <v>5</v>
      </c>
      <c r="C102" s="5" t="s">
        <v>75</v>
      </c>
      <c r="D102" s="5" t="s">
        <v>67</v>
      </c>
      <c r="E102" s="5" t="s">
        <v>8</v>
      </c>
      <c r="F102" s="42">
        <f t="shared" si="43"/>
        <v>2125.6979900000001</v>
      </c>
      <c r="G102" s="8">
        <f>G103+G105+G107+G123+G125</f>
        <v>2125697.9900000002</v>
      </c>
      <c r="H102" s="138">
        <f t="shared" ref="H102" si="45">H103+H105+H107+H123+H125</f>
        <v>1653.9939599999998</v>
      </c>
      <c r="I102" s="8">
        <f>I103+I105+I107+I123+I125</f>
        <v>1653993.96</v>
      </c>
      <c r="J102" s="36">
        <f t="shared" si="36"/>
        <v>77.809452132002988</v>
      </c>
      <c r="K102" s="33"/>
      <c r="L102" s="34"/>
      <c r="M102" s="34"/>
      <c r="N102" s="34"/>
    </row>
    <row r="103" spans="1:14" ht="46.95" customHeight="1" outlineLevel="5" x14ac:dyDescent="0.3">
      <c r="A103" s="11" t="s">
        <v>76</v>
      </c>
      <c r="B103" s="5" t="s">
        <v>5</v>
      </c>
      <c r="C103" s="5" t="s">
        <v>75</v>
      </c>
      <c r="D103" s="5" t="s">
        <v>77</v>
      </c>
      <c r="E103" s="5" t="s">
        <v>8</v>
      </c>
      <c r="F103" s="42">
        <f t="shared" si="43"/>
        <v>542.5</v>
      </c>
      <c r="G103" s="8">
        <f>G104</f>
        <v>542500</v>
      </c>
      <c r="H103" s="139">
        <f t="shared" ref="H103" si="46">H104</f>
        <v>249.48689999999999</v>
      </c>
      <c r="I103" s="8">
        <f t="shared" si="42"/>
        <v>249486.9</v>
      </c>
      <c r="J103" s="36">
        <f t="shared" si="36"/>
        <v>45.988368663594471</v>
      </c>
      <c r="K103" s="33"/>
      <c r="L103" s="34"/>
      <c r="M103" s="34"/>
      <c r="N103" s="34"/>
    </row>
    <row r="104" spans="1:14" ht="31.2" outlineLevel="1" x14ac:dyDescent="0.3">
      <c r="A104" s="11" t="s">
        <v>23</v>
      </c>
      <c r="B104" s="5" t="s">
        <v>5</v>
      </c>
      <c r="C104" s="5" t="s">
        <v>75</v>
      </c>
      <c r="D104" s="5" t="s">
        <v>77</v>
      </c>
      <c r="E104" s="5" t="s">
        <v>24</v>
      </c>
      <c r="F104" s="42">
        <f t="shared" si="43"/>
        <v>542.5</v>
      </c>
      <c r="G104" s="25">
        <f>502500+40000</f>
        <v>542500</v>
      </c>
      <c r="H104" s="137">
        <f>I104/1000</f>
        <v>249.48689999999999</v>
      </c>
      <c r="I104" s="35">
        <v>249486.9</v>
      </c>
      <c r="J104" s="36">
        <f t="shared" si="36"/>
        <v>45.988368663594471</v>
      </c>
      <c r="K104" s="33"/>
      <c r="L104" s="34"/>
      <c r="M104" s="34"/>
      <c r="N104" s="34"/>
    </row>
    <row r="105" spans="1:14" outlineLevel="2" x14ac:dyDescent="0.3">
      <c r="A105" s="11" t="s">
        <v>78</v>
      </c>
      <c r="B105" s="5" t="s">
        <v>5</v>
      </c>
      <c r="C105" s="5" t="s">
        <v>75</v>
      </c>
      <c r="D105" s="5" t="s">
        <v>79</v>
      </c>
      <c r="E105" s="5" t="s">
        <v>8</v>
      </c>
      <c r="F105" s="42">
        <f t="shared" si="43"/>
        <v>349</v>
      </c>
      <c r="G105" s="8">
        <f>G106</f>
        <v>349000</v>
      </c>
      <c r="H105" s="137">
        <f t="shared" ref="H105:H108" si="47">I105/1000</f>
        <v>198.30453</v>
      </c>
      <c r="I105" s="35">
        <f t="shared" ref="I105" si="48">I106</f>
        <v>198304.53</v>
      </c>
      <c r="J105" s="36">
        <f t="shared" si="36"/>
        <v>56.820782234957022</v>
      </c>
      <c r="K105" s="33"/>
      <c r="L105" s="34"/>
      <c r="M105" s="34"/>
      <c r="N105" s="34"/>
    </row>
    <row r="106" spans="1:14" ht="31.2" outlineLevel="3" x14ac:dyDescent="0.3">
      <c r="A106" s="11" t="s">
        <v>23</v>
      </c>
      <c r="B106" s="5" t="s">
        <v>5</v>
      </c>
      <c r="C106" s="5" t="s">
        <v>75</v>
      </c>
      <c r="D106" s="5" t="s">
        <v>79</v>
      </c>
      <c r="E106" s="5" t="s">
        <v>24</v>
      </c>
      <c r="F106" s="42">
        <f t="shared" si="43"/>
        <v>349</v>
      </c>
      <c r="G106" s="25">
        <v>349000</v>
      </c>
      <c r="H106" s="137">
        <f t="shared" si="47"/>
        <v>198.30453</v>
      </c>
      <c r="I106" s="25">
        <v>198304.53</v>
      </c>
      <c r="J106" s="36">
        <f t="shared" si="36"/>
        <v>56.820782234957022</v>
      </c>
      <c r="K106" s="33"/>
      <c r="L106" s="34"/>
      <c r="M106" s="34"/>
      <c r="N106" s="34"/>
    </row>
    <row r="107" spans="1:14" ht="31.2" outlineLevel="4" x14ac:dyDescent="0.3">
      <c r="A107" s="11" t="s">
        <v>80</v>
      </c>
      <c r="B107" s="5" t="s">
        <v>5</v>
      </c>
      <c r="C107" s="5" t="s">
        <v>75</v>
      </c>
      <c r="D107" s="5" t="s">
        <v>81</v>
      </c>
      <c r="E107" s="5" t="s">
        <v>8</v>
      </c>
      <c r="F107" s="42">
        <f t="shared" si="43"/>
        <v>119</v>
      </c>
      <c r="G107" s="8">
        <f>G108</f>
        <v>119000</v>
      </c>
      <c r="H107" s="137">
        <f t="shared" si="47"/>
        <v>112.812</v>
      </c>
      <c r="I107" s="8">
        <f t="shared" ref="I107" si="49">I108</f>
        <v>112812</v>
      </c>
      <c r="J107" s="36">
        <f t="shared" si="36"/>
        <v>94.8</v>
      </c>
      <c r="K107" s="33"/>
      <c r="L107" s="34"/>
      <c r="M107" s="34"/>
      <c r="N107" s="34"/>
    </row>
    <row r="108" spans="1:14" ht="31.2" outlineLevel="5" x14ac:dyDescent="0.3">
      <c r="A108" s="11" t="s">
        <v>23</v>
      </c>
      <c r="B108" s="5" t="s">
        <v>5</v>
      </c>
      <c r="C108" s="5" t="s">
        <v>75</v>
      </c>
      <c r="D108" s="5" t="s">
        <v>81</v>
      </c>
      <c r="E108" s="5" t="s">
        <v>24</v>
      </c>
      <c r="F108" s="42">
        <f t="shared" si="43"/>
        <v>119</v>
      </c>
      <c r="G108" s="25">
        <v>119000</v>
      </c>
      <c r="H108" s="137">
        <f t="shared" si="47"/>
        <v>112.812</v>
      </c>
      <c r="I108" s="35">
        <v>112812</v>
      </c>
      <c r="J108" s="36">
        <f t="shared" si="36"/>
        <v>94.8</v>
      </c>
      <c r="K108" s="33"/>
      <c r="L108" s="34"/>
      <c r="M108" s="34"/>
      <c r="N108" s="34"/>
    </row>
    <row r="109" spans="1:14" ht="31.2" hidden="1" outlineLevel="5" x14ac:dyDescent="0.3">
      <c r="A109" s="69" t="s">
        <v>183</v>
      </c>
      <c r="B109" s="24" t="s">
        <v>5</v>
      </c>
      <c r="C109" s="24" t="s">
        <v>75</v>
      </c>
      <c r="D109" s="70" t="s">
        <v>84</v>
      </c>
      <c r="E109" s="24" t="s">
        <v>8</v>
      </c>
      <c r="F109" s="42">
        <f t="shared" si="43"/>
        <v>0</v>
      </c>
      <c r="G109" s="25">
        <f>G110</f>
        <v>0</v>
      </c>
      <c r="H109" s="137">
        <f t="shared" si="37"/>
        <v>0</v>
      </c>
      <c r="I109" s="35"/>
      <c r="J109" s="36" t="e">
        <f t="shared" si="36"/>
        <v>#DIV/0!</v>
      </c>
      <c r="K109" s="33"/>
      <c r="L109" s="34"/>
      <c r="M109" s="34"/>
      <c r="N109" s="34"/>
    </row>
    <row r="110" spans="1:14" ht="31.2" hidden="1" outlineLevel="5" x14ac:dyDescent="0.3">
      <c r="A110" s="69" t="s">
        <v>23</v>
      </c>
      <c r="B110" s="24" t="s">
        <v>5</v>
      </c>
      <c r="C110" s="24" t="s">
        <v>75</v>
      </c>
      <c r="D110" s="70" t="s">
        <v>84</v>
      </c>
      <c r="E110" s="24" t="s">
        <v>24</v>
      </c>
      <c r="F110" s="42">
        <f t="shared" si="43"/>
        <v>0</v>
      </c>
      <c r="G110" s="25">
        <f>G111+G112</f>
        <v>0</v>
      </c>
      <c r="H110" s="137">
        <f t="shared" si="37"/>
        <v>0</v>
      </c>
      <c r="I110" s="35">
        <f>I111</f>
        <v>0</v>
      </c>
      <c r="J110" s="36" t="e">
        <f t="shared" si="36"/>
        <v>#DIV/0!</v>
      </c>
      <c r="K110" s="33"/>
      <c r="L110" s="34"/>
      <c r="M110" s="34"/>
      <c r="N110" s="34"/>
    </row>
    <row r="111" spans="1:14" ht="31.2" hidden="1" outlineLevel="5" x14ac:dyDescent="0.3">
      <c r="A111" s="69" t="s">
        <v>85</v>
      </c>
      <c r="B111" s="24" t="s">
        <v>5</v>
      </c>
      <c r="C111" s="24" t="s">
        <v>75</v>
      </c>
      <c r="D111" s="70" t="s">
        <v>86</v>
      </c>
      <c r="E111" s="24" t="s">
        <v>8</v>
      </c>
      <c r="F111" s="42">
        <f t="shared" si="43"/>
        <v>0</v>
      </c>
      <c r="G111" s="8">
        <v>0</v>
      </c>
      <c r="H111" s="137">
        <f t="shared" si="37"/>
        <v>0</v>
      </c>
      <c r="I111" s="35"/>
      <c r="J111" s="36" t="e">
        <f t="shared" si="36"/>
        <v>#DIV/0!</v>
      </c>
      <c r="K111" s="33"/>
      <c r="L111" s="34"/>
      <c r="M111" s="34"/>
      <c r="N111" s="34"/>
    </row>
    <row r="112" spans="1:14" ht="31.2" hidden="1" outlineLevel="5" x14ac:dyDescent="0.3">
      <c r="A112" s="69" t="s">
        <v>23</v>
      </c>
      <c r="B112" s="24" t="s">
        <v>5</v>
      </c>
      <c r="C112" s="24" t="s">
        <v>75</v>
      </c>
      <c r="D112" s="70" t="s">
        <v>86</v>
      </c>
      <c r="E112" s="24" t="s">
        <v>24</v>
      </c>
      <c r="F112" s="71">
        <f t="shared" si="43"/>
        <v>0</v>
      </c>
      <c r="G112" s="8">
        <v>0</v>
      </c>
      <c r="H112" s="137">
        <f t="shared" si="37"/>
        <v>0</v>
      </c>
      <c r="I112" s="35">
        <f>I113</f>
        <v>0</v>
      </c>
      <c r="J112" s="36" t="e">
        <f t="shared" si="36"/>
        <v>#DIV/0!</v>
      </c>
      <c r="K112" s="33"/>
      <c r="L112" s="34"/>
      <c r="M112" s="34"/>
      <c r="N112" s="34"/>
    </row>
    <row r="113" spans="1:14" ht="46.8" hidden="1" outlineLevel="5" x14ac:dyDescent="0.3">
      <c r="A113" s="11" t="s">
        <v>82</v>
      </c>
      <c r="B113" s="5" t="s">
        <v>5</v>
      </c>
      <c r="C113" s="5" t="s">
        <v>75</v>
      </c>
      <c r="D113" s="5" t="s">
        <v>83</v>
      </c>
      <c r="E113" s="5" t="s">
        <v>8</v>
      </c>
      <c r="F113" s="42">
        <f t="shared" si="43"/>
        <v>0</v>
      </c>
      <c r="G113" s="8">
        <f>G114</f>
        <v>0</v>
      </c>
      <c r="H113" s="137">
        <f t="shared" si="37"/>
        <v>0</v>
      </c>
      <c r="I113" s="35"/>
      <c r="J113" s="36" t="e">
        <f t="shared" si="36"/>
        <v>#DIV/0!</v>
      </c>
      <c r="K113" s="33"/>
      <c r="L113" s="34"/>
      <c r="M113" s="34"/>
      <c r="N113" s="34"/>
    </row>
    <row r="114" spans="1:14" ht="31.2" hidden="1" outlineLevel="1" x14ac:dyDescent="0.3">
      <c r="A114" s="11" t="s">
        <v>23</v>
      </c>
      <c r="B114" s="5" t="s">
        <v>5</v>
      </c>
      <c r="C114" s="5" t="s">
        <v>75</v>
      </c>
      <c r="D114" s="5" t="s">
        <v>83</v>
      </c>
      <c r="E114" s="5" t="s">
        <v>24</v>
      </c>
      <c r="F114" s="42">
        <f t="shared" si="43"/>
        <v>0</v>
      </c>
      <c r="G114" s="8"/>
      <c r="H114" s="137">
        <f t="shared" si="37"/>
        <v>0</v>
      </c>
      <c r="I114" s="35">
        <f t="shared" ref="I114:I117" si="50">I115</f>
        <v>0</v>
      </c>
      <c r="J114" s="36" t="e">
        <f t="shared" si="36"/>
        <v>#DIV/0!</v>
      </c>
      <c r="K114" s="33"/>
      <c r="L114" s="34"/>
      <c r="M114" s="34"/>
      <c r="N114" s="34"/>
    </row>
    <row r="115" spans="1:14" ht="62.4" hidden="1" outlineLevel="2" x14ac:dyDescent="0.3">
      <c r="A115" s="11" t="s">
        <v>184</v>
      </c>
      <c r="B115" s="5" t="s">
        <v>5</v>
      </c>
      <c r="C115" s="5" t="s">
        <v>75</v>
      </c>
      <c r="D115" s="5" t="s">
        <v>185</v>
      </c>
      <c r="E115" s="5" t="s">
        <v>8</v>
      </c>
      <c r="F115" s="42">
        <f t="shared" si="43"/>
        <v>0</v>
      </c>
      <c r="G115" s="8">
        <v>0</v>
      </c>
      <c r="H115" s="137">
        <f t="shared" si="37"/>
        <v>0</v>
      </c>
      <c r="I115" s="35">
        <f t="shared" si="50"/>
        <v>0</v>
      </c>
      <c r="J115" s="36" t="e">
        <f t="shared" si="36"/>
        <v>#DIV/0!</v>
      </c>
      <c r="K115" s="33"/>
      <c r="L115" s="34"/>
      <c r="M115" s="34"/>
      <c r="N115" s="34"/>
    </row>
    <row r="116" spans="1:14" ht="117" hidden="1" customHeight="1" outlineLevel="3" x14ac:dyDescent="0.3">
      <c r="A116" s="11" t="s">
        <v>183</v>
      </c>
      <c r="B116" s="5" t="s">
        <v>5</v>
      </c>
      <c r="C116" s="5" t="s">
        <v>75</v>
      </c>
      <c r="D116" s="5" t="s">
        <v>84</v>
      </c>
      <c r="E116" s="5" t="s">
        <v>8</v>
      </c>
      <c r="F116" s="42">
        <f t="shared" si="43"/>
        <v>0</v>
      </c>
      <c r="G116" s="8">
        <v>0</v>
      </c>
      <c r="H116" s="137">
        <f t="shared" si="37"/>
        <v>0</v>
      </c>
      <c r="I116" s="35">
        <f>I117</f>
        <v>0</v>
      </c>
      <c r="J116" s="36" t="e">
        <f t="shared" si="36"/>
        <v>#DIV/0!</v>
      </c>
      <c r="K116" s="33"/>
      <c r="L116" s="34"/>
      <c r="M116" s="34"/>
      <c r="N116" s="34"/>
    </row>
    <row r="117" spans="1:14" ht="31.2" hidden="1" outlineLevel="4" x14ac:dyDescent="0.3">
      <c r="A117" s="11" t="s">
        <v>23</v>
      </c>
      <c r="B117" s="5" t="s">
        <v>5</v>
      </c>
      <c r="C117" s="5" t="s">
        <v>75</v>
      </c>
      <c r="D117" s="5" t="s">
        <v>84</v>
      </c>
      <c r="E117" s="5" t="s">
        <v>24</v>
      </c>
      <c r="F117" s="42">
        <f t="shared" si="43"/>
        <v>0</v>
      </c>
      <c r="G117" s="8">
        <v>0</v>
      </c>
      <c r="H117" s="137">
        <f t="shared" si="37"/>
        <v>0</v>
      </c>
      <c r="I117" s="35">
        <f t="shared" si="50"/>
        <v>0</v>
      </c>
      <c r="J117" s="36" t="e">
        <f t="shared" si="36"/>
        <v>#DIV/0!</v>
      </c>
      <c r="K117" s="33"/>
      <c r="L117" s="34"/>
      <c r="M117" s="34"/>
      <c r="N117" s="34"/>
    </row>
    <row r="118" spans="1:14" ht="31.2" hidden="1" outlineLevel="5" x14ac:dyDescent="0.3">
      <c r="A118" s="11" t="s">
        <v>85</v>
      </c>
      <c r="B118" s="5" t="s">
        <v>5</v>
      </c>
      <c r="C118" s="5" t="s">
        <v>75</v>
      </c>
      <c r="D118" s="5" t="s">
        <v>86</v>
      </c>
      <c r="E118" s="5" t="s">
        <v>8</v>
      </c>
      <c r="F118" s="42">
        <f t="shared" si="43"/>
        <v>0</v>
      </c>
      <c r="G118" s="8">
        <v>0</v>
      </c>
      <c r="H118" s="137">
        <f t="shared" si="37"/>
        <v>0</v>
      </c>
      <c r="I118" s="35"/>
      <c r="J118" s="36" t="e">
        <f t="shared" si="36"/>
        <v>#DIV/0!</v>
      </c>
      <c r="K118" s="33"/>
      <c r="L118" s="34"/>
      <c r="M118" s="34"/>
      <c r="N118" s="34"/>
    </row>
    <row r="119" spans="1:14" ht="31.2" hidden="1" outlineLevel="1" x14ac:dyDescent="0.3">
      <c r="A119" s="11" t="s">
        <v>23</v>
      </c>
      <c r="B119" s="5" t="s">
        <v>5</v>
      </c>
      <c r="C119" s="5" t="s">
        <v>75</v>
      </c>
      <c r="D119" s="5" t="s">
        <v>86</v>
      </c>
      <c r="E119" s="5" t="s">
        <v>24</v>
      </c>
      <c r="F119" s="42">
        <f t="shared" si="43"/>
        <v>0</v>
      </c>
      <c r="G119" s="8">
        <v>0</v>
      </c>
      <c r="H119" s="137">
        <f t="shared" si="37"/>
        <v>0</v>
      </c>
      <c r="I119" s="35">
        <f t="shared" ref="I119:I121" si="51">I120</f>
        <v>0</v>
      </c>
      <c r="J119" s="36" t="e">
        <f t="shared" si="36"/>
        <v>#DIV/0!</v>
      </c>
      <c r="K119" s="33"/>
      <c r="L119" s="34"/>
      <c r="M119" s="34"/>
      <c r="N119" s="34"/>
    </row>
    <row r="120" spans="1:14" ht="46.8" hidden="1" outlineLevel="2" x14ac:dyDescent="0.3">
      <c r="A120" s="11" t="s">
        <v>186</v>
      </c>
      <c r="B120" s="18" t="s">
        <v>5</v>
      </c>
      <c r="C120" s="18" t="s">
        <v>75</v>
      </c>
      <c r="D120" s="18" t="s">
        <v>185</v>
      </c>
      <c r="E120" s="18" t="s">
        <v>8</v>
      </c>
      <c r="F120" s="42">
        <f t="shared" si="43"/>
        <v>0</v>
      </c>
      <c r="G120" s="8">
        <f>G121</f>
        <v>0</v>
      </c>
      <c r="H120" s="137">
        <f t="shared" si="37"/>
        <v>0</v>
      </c>
      <c r="I120" s="35">
        <f t="shared" si="51"/>
        <v>0</v>
      </c>
      <c r="J120" s="36" t="e">
        <f t="shared" si="36"/>
        <v>#DIV/0!</v>
      </c>
      <c r="K120" s="33"/>
      <c r="L120" s="34"/>
      <c r="M120" s="34"/>
      <c r="N120" s="34"/>
    </row>
    <row r="121" spans="1:14" ht="31.2" hidden="1" outlineLevel="3" x14ac:dyDescent="0.3">
      <c r="A121" s="11" t="s">
        <v>187</v>
      </c>
      <c r="B121" s="18" t="s">
        <v>5</v>
      </c>
      <c r="C121" s="18" t="s">
        <v>75</v>
      </c>
      <c r="D121" s="18" t="s">
        <v>188</v>
      </c>
      <c r="E121" s="18" t="s">
        <v>8</v>
      </c>
      <c r="F121" s="42">
        <f t="shared" si="43"/>
        <v>0</v>
      </c>
      <c r="G121" s="8">
        <f>G122</f>
        <v>0</v>
      </c>
      <c r="H121" s="137">
        <f t="shared" si="37"/>
        <v>0</v>
      </c>
      <c r="I121" s="35">
        <f t="shared" si="51"/>
        <v>0</v>
      </c>
      <c r="J121" s="36" t="e">
        <f t="shared" si="36"/>
        <v>#DIV/0!</v>
      </c>
      <c r="K121" s="33"/>
      <c r="L121" s="34"/>
      <c r="M121" s="34"/>
      <c r="N121" s="34"/>
    </row>
    <row r="122" spans="1:14" ht="31.2" hidden="1" outlineLevel="4" x14ac:dyDescent="0.3">
      <c r="A122" s="11" t="s">
        <v>23</v>
      </c>
      <c r="B122" s="18" t="s">
        <v>5</v>
      </c>
      <c r="C122" s="18" t="s">
        <v>75</v>
      </c>
      <c r="D122" s="18" t="s">
        <v>188</v>
      </c>
      <c r="E122" s="18" t="s">
        <v>24</v>
      </c>
      <c r="F122" s="42">
        <f t="shared" si="43"/>
        <v>0</v>
      </c>
      <c r="G122" s="8">
        <v>0</v>
      </c>
      <c r="H122" s="137">
        <f t="shared" si="37"/>
        <v>0</v>
      </c>
      <c r="I122" s="35">
        <v>0</v>
      </c>
      <c r="J122" s="36" t="e">
        <f t="shared" si="36"/>
        <v>#DIV/0!</v>
      </c>
      <c r="K122" s="33"/>
      <c r="L122" s="34"/>
      <c r="M122" s="34"/>
      <c r="N122" s="34"/>
    </row>
    <row r="123" spans="1:14" outlineLevel="4" x14ac:dyDescent="0.3">
      <c r="A123" s="68" t="s">
        <v>178</v>
      </c>
      <c r="B123" s="24">
        <v>981</v>
      </c>
      <c r="C123" s="24" t="str">
        <f>C122</f>
        <v>0503</v>
      </c>
      <c r="D123" s="61" t="s">
        <v>287</v>
      </c>
      <c r="E123" s="24" t="str">
        <f>E122</f>
        <v>200</v>
      </c>
      <c r="F123" s="71">
        <f t="shared" si="43"/>
        <v>742.68832999999995</v>
      </c>
      <c r="G123" s="72">
        <f>G124</f>
        <v>742688.33</v>
      </c>
      <c r="H123" s="137">
        <f t="shared" si="37"/>
        <v>727.75821999999994</v>
      </c>
      <c r="I123" s="35">
        <f>I124</f>
        <v>727758.22</v>
      </c>
      <c r="J123" s="36">
        <f t="shared" si="36"/>
        <v>97.989720667887696</v>
      </c>
      <c r="K123" s="33"/>
      <c r="L123" s="34"/>
      <c r="M123" s="34"/>
      <c r="N123" s="34"/>
    </row>
    <row r="124" spans="1:14" ht="31.2" customHeight="1" outlineLevel="5" x14ac:dyDescent="0.3">
      <c r="A124" s="68" t="s">
        <v>180</v>
      </c>
      <c r="B124" s="24">
        <v>981</v>
      </c>
      <c r="C124" s="24" t="str">
        <f>C123</f>
        <v>0503</v>
      </c>
      <c r="D124" s="61" t="s">
        <v>287</v>
      </c>
      <c r="E124" s="24" t="str">
        <f>E135</f>
        <v>000</v>
      </c>
      <c r="F124" s="71">
        <f t="shared" si="43"/>
        <v>742.68832999999995</v>
      </c>
      <c r="G124" s="72">
        <v>742688.33</v>
      </c>
      <c r="H124" s="137">
        <f t="shared" si="37"/>
        <v>727.75821999999994</v>
      </c>
      <c r="I124" s="131">
        <v>727758.22</v>
      </c>
      <c r="J124" s="36">
        <f t="shared" si="36"/>
        <v>97.989720667887696</v>
      </c>
      <c r="K124" s="33"/>
      <c r="L124" s="34"/>
      <c r="M124" s="34"/>
      <c r="N124" s="34"/>
    </row>
    <row r="125" spans="1:14" ht="18.75" customHeight="1" x14ac:dyDescent="0.3">
      <c r="A125" s="73" t="s">
        <v>181</v>
      </c>
      <c r="B125" s="24">
        <v>981</v>
      </c>
      <c r="C125" s="24" t="str">
        <f>C124</f>
        <v>0503</v>
      </c>
      <c r="D125" s="24" t="str">
        <f>D126</f>
        <v>07Q51S7170</v>
      </c>
      <c r="E125" s="61" t="s">
        <v>8</v>
      </c>
      <c r="F125" s="71">
        <f t="shared" si="43"/>
        <v>372.50966</v>
      </c>
      <c r="G125" s="77">
        <f>G126</f>
        <v>372509.66</v>
      </c>
      <c r="H125" s="137">
        <f t="shared" si="37"/>
        <v>365.63231000000002</v>
      </c>
      <c r="I125" s="86">
        <f>I126</f>
        <v>365632.31</v>
      </c>
      <c r="J125" s="36">
        <f t="shared" si="36"/>
        <v>98.153779421451787</v>
      </c>
      <c r="K125" s="33"/>
      <c r="L125" s="34"/>
      <c r="M125" s="34"/>
      <c r="N125" s="34"/>
    </row>
    <row r="126" spans="1:14" ht="12.75" customHeight="1" x14ac:dyDescent="0.3">
      <c r="A126" s="74" t="s">
        <v>180</v>
      </c>
      <c r="B126" s="75">
        <v>981</v>
      </c>
      <c r="C126" s="24" t="str">
        <f>C125</f>
        <v>0503</v>
      </c>
      <c r="D126" s="24" t="s">
        <v>288</v>
      </c>
      <c r="E126" s="24">
        <v>200</v>
      </c>
      <c r="F126" s="71">
        <f t="shared" si="43"/>
        <v>372.50966</v>
      </c>
      <c r="G126" s="77">
        <v>372509.66</v>
      </c>
      <c r="H126" s="137">
        <f t="shared" si="37"/>
        <v>365.63231000000002</v>
      </c>
      <c r="I126" s="87">
        <v>365632.31</v>
      </c>
      <c r="J126" s="36">
        <f t="shared" si="36"/>
        <v>98.153779421451787</v>
      </c>
      <c r="K126" s="3"/>
    </row>
    <row r="127" spans="1:14" ht="25.65" customHeight="1" x14ac:dyDescent="0.3">
      <c r="A127" s="76" t="s">
        <v>186</v>
      </c>
      <c r="B127" s="24">
        <v>981</v>
      </c>
      <c r="C127" s="61" t="s">
        <v>75</v>
      </c>
      <c r="D127" s="24">
        <v>12000000</v>
      </c>
      <c r="E127" s="61" t="s">
        <v>8</v>
      </c>
      <c r="F127" s="71">
        <f t="shared" si="43"/>
        <v>487.75940000000003</v>
      </c>
      <c r="G127" s="77">
        <f>G128+G130+G132</f>
        <v>487759.4</v>
      </c>
      <c r="H127" s="77">
        <f t="shared" ref="H127:I127" si="52">H128+H130+H132</f>
        <v>483.06379999999996</v>
      </c>
      <c r="I127" s="77">
        <f t="shared" si="52"/>
        <v>483063.8</v>
      </c>
      <c r="J127" s="36">
        <f t="shared" si="36"/>
        <v>99.037312248620921</v>
      </c>
      <c r="K127" s="3"/>
    </row>
    <row r="128" spans="1:14" x14ac:dyDescent="0.3">
      <c r="A128" s="74" t="s">
        <v>189</v>
      </c>
      <c r="B128" s="75">
        <v>981</v>
      </c>
      <c r="C128" s="61" t="s">
        <v>75</v>
      </c>
      <c r="D128" s="24" t="s">
        <v>190</v>
      </c>
      <c r="E128" s="61" t="s">
        <v>8</v>
      </c>
      <c r="F128" s="71">
        <f t="shared" si="43"/>
        <v>240.9</v>
      </c>
      <c r="G128" s="77">
        <f>G129</f>
        <v>240900</v>
      </c>
      <c r="H128" s="137">
        <f t="shared" si="37"/>
        <v>236.20439999999999</v>
      </c>
      <c r="I128" s="88">
        <f>I129</f>
        <v>236204.4</v>
      </c>
      <c r="J128" s="36">
        <f t="shared" si="36"/>
        <v>98.050809464508092</v>
      </c>
    </row>
    <row r="129" spans="1:10" ht="31.2" x14ac:dyDescent="0.3">
      <c r="A129" s="74" t="s">
        <v>126</v>
      </c>
      <c r="B129" s="75">
        <v>981</v>
      </c>
      <c r="C129" s="61" t="s">
        <v>75</v>
      </c>
      <c r="D129" s="24" t="s">
        <v>190</v>
      </c>
      <c r="E129" s="61" t="s">
        <v>24</v>
      </c>
      <c r="F129" s="71">
        <f t="shared" si="43"/>
        <v>240.9</v>
      </c>
      <c r="G129" s="77">
        <v>240900</v>
      </c>
      <c r="H129" s="137">
        <f t="shared" si="37"/>
        <v>236.20439999999999</v>
      </c>
      <c r="I129" s="88">
        <v>236204.4</v>
      </c>
      <c r="J129" s="36">
        <f t="shared" si="36"/>
        <v>98.050809464508092</v>
      </c>
    </row>
    <row r="130" spans="1:10" x14ac:dyDescent="0.3">
      <c r="A130" s="74" t="s">
        <v>191</v>
      </c>
      <c r="B130" s="75">
        <v>981</v>
      </c>
      <c r="C130" s="61" t="s">
        <v>75</v>
      </c>
      <c r="D130" s="24" t="s">
        <v>192</v>
      </c>
      <c r="E130" s="61" t="s">
        <v>8</v>
      </c>
      <c r="F130" s="71">
        <f t="shared" si="43"/>
        <v>236.20439999999999</v>
      </c>
      <c r="G130" s="77">
        <f>G131</f>
        <v>236204.4</v>
      </c>
      <c r="H130" s="137">
        <f t="shared" si="37"/>
        <v>236.20439999999999</v>
      </c>
      <c r="I130" s="88">
        <f>I131</f>
        <v>236204.4</v>
      </c>
      <c r="J130" s="36">
        <f t="shared" si="36"/>
        <v>100</v>
      </c>
    </row>
    <row r="131" spans="1:10" ht="31.2" x14ac:dyDescent="0.3">
      <c r="A131" s="74" t="s">
        <v>193</v>
      </c>
      <c r="B131" s="75">
        <v>981</v>
      </c>
      <c r="C131" s="61" t="s">
        <v>75</v>
      </c>
      <c r="D131" s="24" t="s">
        <v>192</v>
      </c>
      <c r="E131" s="61" t="s">
        <v>24</v>
      </c>
      <c r="F131" s="71">
        <f t="shared" si="43"/>
        <v>236.20439999999999</v>
      </c>
      <c r="G131" s="81">
        <v>236204.4</v>
      </c>
      <c r="H131" s="137">
        <f t="shared" si="37"/>
        <v>236.20439999999999</v>
      </c>
      <c r="I131" s="88">
        <v>236204.4</v>
      </c>
      <c r="J131" s="36">
        <f t="shared" si="36"/>
        <v>100</v>
      </c>
    </row>
    <row r="132" spans="1:10" x14ac:dyDescent="0.3">
      <c r="A132" s="76" t="s">
        <v>191</v>
      </c>
      <c r="B132" s="75">
        <v>981</v>
      </c>
      <c r="C132" s="61" t="s">
        <v>75</v>
      </c>
      <c r="D132" s="24">
        <f>D133</f>
        <v>1200004410</v>
      </c>
      <c r="E132" s="61" t="s">
        <v>8</v>
      </c>
      <c r="F132" s="77">
        <f t="shared" si="43"/>
        <v>10.654999999999999</v>
      </c>
      <c r="G132" s="82">
        <f>G133</f>
        <v>10655</v>
      </c>
      <c r="H132" s="137">
        <f t="shared" si="37"/>
        <v>10.654999999999999</v>
      </c>
      <c r="I132" s="88">
        <f>I133</f>
        <v>10655</v>
      </c>
      <c r="J132" s="36">
        <f t="shared" si="36"/>
        <v>100</v>
      </c>
    </row>
    <row r="133" spans="1:10" ht="31.2" x14ac:dyDescent="0.3">
      <c r="A133" s="76" t="s">
        <v>193</v>
      </c>
      <c r="B133" s="75">
        <v>981</v>
      </c>
      <c r="C133" s="61" t="s">
        <v>75</v>
      </c>
      <c r="D133" s="24">
        <v>1200004410</v>
      </c>
      <c r="E133" s="61" t="s">
        <v>24</v>
      </c>
      <c r="F133" s="77">
        <f t="shared" si="43"/>
        <v>10.654999999999999</v>
      </c>
      <c r="G133" s="82">
        <v>10655</v>
      </c>
      <c r="H133" s="137">
        <f t="shared" si="37"/>
        <v>10.654999999999999</v>
      </c>
      <c r="I133" s="88">
        <v>10655</v>
      </c>
      <c r="J133" s="36">
        <f t="shared" si="36"/>
        <v>100</v>
      </c>
    </row>
    <row r="134" spans="1:10" ht="46.8" x14ac:dyDescent="0.3">
      <c r="A134" s="46" t="s">
        <v>194</v>
      </c>
      <c r="B134" s="5" t="s">
        <v>5</v>
      </c>
      <c r="C134" s="5" t="s">
        <v>75</v>
      </c>
      <c r="D134" s="78" t="s">
        <v>56</v>
      </c>
      <c r="E134" s="5" t="s">
        <v>8</v>
      </c>
      <c r="F134" s="42">
        <f t="shared" si="43"/>
        <v>703.5</v>
      </c>
      <c r="G134" s="83">
        <f>G135+G137+G139</f>
        <v>703500</v>
      </c>
      <c r="H134" s="144">
        <f t="shared" ref="H134:I134" si="53">H135+H137+H139</f>
        <v>521.61617999999999</v>
      </c>
      <c r="I134" s="83">
        <f t="shared" si="53"/>
        <v>521616.18</v>
      </c>
      <c r="J134" s="36">
        <f t="shared" si="36"/>
        <v>74.145867803837945</v>
      </c>
    </row>
    <row r="135" spans="1:10" ht="46.8" x14ac:dyDescent="0.3">
      <c r="A135" s="11" t="s">
        <v>87</v>
      </c>
      <c r="B135" s="5" t="s">
        <v>5</v>
      </c>
      <c r="C135" s="5" t="s">
        <v>75</v>
      </c>
      <c r="D135" s="18" t="s">
        <v>195</v>
      </c>
      <c r="E135" s="5" t="s">
        <v>8</v>
      </c>
      <c r="F135" s="42">
        <f t="shared" si="43"/>
        <v>194.27812</v>
      </c>
      <c r="G135" s="84">
        <f>G136</f>
        <v>194278.12</v>
      </c>
      <c r="H135" s="145">
        <f t="shared" ref="H135:I135" si="54">H136</f>
        <v>12.394299999999999</v>
      </c>
      <c r="I135" s="84">
        <f t="shared" si="54"/>
        <v>12394.3</v>
      </c>
      <c r="J135" s="36">
        <f t="shared" si="36"/>
        <v>6.3796684876300009</v>
      </c>
    </row>
    <row r="136" spans="1:10" ht="31.2" x14ac:dyDescent="0.3">
      <c r="A136" s="11" t="s">
        <v>23</v>
      </c>
      <c r="B136" s="5" t="s">
        <v>5</v>
      </c>
      <c r="C136" s="5" t="s">
        <v>75</v>
      </c>
      <c r="D136" s="18" t="s">
        <v>195</v>
      </c>
      <c r="E136" s="5" t="s">
        <v>24</v>
      </c>
      <c r="F136" s="42">
        <f t="shared" si="43"/>
        <v>194.27812</v>
      </c>
      <c r="G136" s="84">
        <v>194278.12</v>
      </c>
      <c r="H136" s="137">
        <f t="shared" si="37"/>
        <v>12.394299999999999</v>
      </c>
      <c r="I136" s="88">
        <v>12394.3</v>
      </c>
      <c r="J136" s="36">
        <f t="shared" si="36"/>
        <v>6.3796684876300009</v>
      </c>
    </row>
    <row r="137" spans="1:10" x14ac:dyDescent="0.3">
      <c r="A137" s="11" t="s">
        <v>196</v>
      </c>
      <c r="B137" s="5">
        <v>981</v>
      </c>
      <c r="C137" s="18" t="s">
        <v>75</v>
      </c>
      <c r="D137" s="18" t="s">
        <v>197</v>
      </c>
      <c r="E137" s="18" t="s">
        <v>8</v>
      </c>
      <c r="F137" s="42">
        <f t="shared" si="43"/>
        <v>483.76078000000001</v>
      </c>
      <c r="G137" s="84">
        <f>G138</f>
        <v>483760.78</v>
      </c>
      <c r="H137" s="137">
        <f t="shared" si="37"/>
        <v>483.76078000000001</v>
      </c>
      <c r="I137" s="88">
        <f>I138</f>
        <v>483760.78</v>
      </c>
      <c r="J137" s="36">
        <f t="shared" si="36"/>
        <v>100</v>
      </c>
    </row>
    <row r="138" spans="1:10" ht="31.2" x14ac:dyDescent="0.3">
      <c r="A138" s="11" t="s">
        <v>23</v>
      </c>
      <c r="B138" s="5" t="s">
        <v>5</v>
      </c>
      <c r="C138" s="5" t="s">
        <v>75</v>
      </c>
      <c r="D138" s="18" t="s">
        <v>197</v>
      </c>
      <c r="E138" s="5" t="s">
        <v>24</v>
      </c>
      <c r="F138" s="42">
        <f t="shared" si="43"/>
        <v>483.76078000000001</v>
      </c>
      <c r="G138" s="84">
        <v>483760.78</v>
      </c>
      <c r="H138" s="137">
        <f t="shared" si="37"/>
        <v>483.76078000000001</v>
      </c>
      <c r="I138" s="88">
        <v>483760.78</v>
      </c>
      <c r="J138" s="36">
        <f t="shared" si="36"/>
        <v>100</v>
      </c>
    </row>
    <row r="139" spans="1:10" x14ac:dyDescent="0.3">
      <c r="A139" s="11" t="s">
        <v>196</v>
      </c>
      <c r="B139" s="5">
        <v>981</v>
      </c>
      <c r="C139" s="5" t="s">
        <v>75</v>
      </c>
      <c r="D139" s="18" t="s">
        <v>198</v>
      </c>
      <c r="E139" s="18" t="s">
        <v>8</v>
      </c>
      <c r="F139" s="42">
        <f t="shared" si="43"/>
        <v>25.461099999999998</v>
      </c>
      <c r="G139" s="84">
        <f>G140</f>
        <v>25461.1</v>
      </c>
      <c r="H139" s="137">
        <f t="shared" si="37"/>
        <v>25.461099999999998</v>
      </c>
      <c r="I139" s="88">
        <f>I140</f>
        <v>25461.1</v>
      </c>
      <c r="J139" s="36">
        <f t="shared" ref="J139:J175" si="55">H139/F139*100</f>
        <v>100</v>
      </c>
    </row>
    <row r="140" spans="1:10" ht="31.2" x14ac:dyDescent="0.3">
      <c r="A140" s="11" t="s">
        <v>23</v>
      </c>
      <c r="B140" s="5" t="s">
        <v>5</v>
      </c>
      <c r="C140" s="5" t="s">
        <v>75</v>
      </c>
      <c r="D140" s="18" t="s">
        <v>198</v>
      </c>
      <c r="E140" s="5" t="s">
        <v>24</v>
      </c>
      <c r="F140" s="42">
        <f>G140/1000</f>
        <v>25.461099999999998</v>
      </c>
      <c r="G140" s="84">
        <v>25461.1</v>
      </c>
      <c r="H140" s="137">
        <f t="shared" si="37"/>
        <v>25.461099999999998</v>
      </c>
      <c r="I140" s="88">
        <v>25461.1</v>
      </c>
      <c r="J140" s="36">
        <f t="shared" si="55"/>
        <v>100</v>
      </c>
    </row>
    <row r="141" spans="1:10" x14ac:dyDescent="0.3">
      <c r="A141" s="13" t="s">
        <v>88</v>
      </c>
      <c r="B141" s="6">
        <v>981</v>
      </c>
      <c r="C141" s="132" t="s">
        <v>91</v>
      </c>
      <c r="D141" s="132" t="s">
        <v>292</v>
      </c>
      <c r="E141" s="132" t="s">
        <v>8</v>
      </c>
      <c r="F141" s="7">
        <f>F142</f>
        <v>74</v>
      </c>
      <c r="G141" s="133">
        <f>G142</f>
        <v>74000</v>
      </c>
      <c r="H141" s="155">
        <f>H142</f>
        <v>25.9</v>
      </c>
      <c r="I141" s="134">
        <f>I142</f>
        <v>25900</v>
      </c>
      <c r="J141" s="36">
        <f t="shared" si="55"/>
        <v>35</v>
      </c>
    </row>
    <row r="142" spans="1:10" x14ac:dyDescent="0.3">
      <c r="A142" s="11" t="s">
        <v>291</v>
      </c>
      <c r="B142" s="5">
        <v>981</v>
      </c>
      <c r="C142" s="18" t="s">
        <v>91</v>
      </c>
      <c r="D142" s="18" t="s">
        <v>142</v>
      </c>
      <c r="E142" s="18" t="s">
        <v>8</v>
      </c>
      <c r="F142" s="42">
        <v>74</v>
      </c>
      <c r="G142" s="84">
        <f>G143+G145</f>
        <v>74000</v>
      </c>
      <c r="H142" s="146">
        <f>H143+H145</f>
        <v>25.9</v>
      </c>
      <c r="I142" s="84">
        <f t="shared" ref="I142" si="56">I143+I145</f>
        <v>25900</v>
      </c>
      <c r="J142" s="36">
        <f t="shared" si="55"/>
        <v>35</v>
      </c>
    </row>
    <row r="143" spans="1:10" ht="31.2" x14ac:dyDescent="0.3">
      <c r="A143" s="11" t="s">
        <v>90</v>
      </c>
      <c r="B143" s="5">
        <v>981</v>
      </c>
      <c r="C143" s="18" t="s">
        <v>91</v>
      </c>
      <c r="D143" s="18" t="s">
        <v>289</v>
      </c>
      <c r="E143" s="18" t="s">
        <v>8</v>
      </c>
      <c r="F143" s="42">
        <v>73.260000000000005</v>
      </c>
      <c r="G143" s="84">
        <v>73260</v>
      </c>
      <c r="H143" s="137">
        <f t="shared" ref="H143:H174" si="57">I143/1000</f>
        <v>25.640999999999998</v>
      </c>
      <c r="I143" s="88">
        <f>I144</f>
        <v>25641</v>
      </c>
      <c r="J143" s="36">
        <f t="shared" si="55"/>
        <v>35</v>
      </c>
    </row>
    <row r="144" spans="1:10" ht="46.8" x14ac:dyDescent="0.3">
      <c r="A144" s="11" t="s">
        <v>143</v>
      </c>
      <c r="B144" s="5">
        <v>981</v>
      </c>
      <c r="C144" s="18" t="s">
        <v>91</v>
      </c>
      <c r="D144" s="18" t="s">
        <v>289</v>
      </c>
      <c r="E144" s="18">
        <v>200</v>
      </c>
      <c r="F144" s="42">
        <v>73.260000000000005</v>
      </c>
      <c r="G144" s="84">
        <v>73260</v>
      </c>
      <c r="H144" s="137">
        <f t="shared" si="57"/>
        <v>25.640999999999998</v>
      </c>
      <c r="I144" s="88">
        <v>25641</v>
      </c>
      <c r="J144" s="36">
        <f t="shared" si="55"/>
        <v>35</v>
      </c>
    </row>
    <row r="145" spans="1:10" ht="31.2" x14ac:dyDescent="0.3">
      <c r="A145" s="11" t="s">
        <v>144</v>
      </c>
      <c r="B145" s="5">
        <v>981</v>
      </c>
      <c r="C145" s="18" t="s">
        <v>91</v>
      </c>
      <c r="D145" s="18" t="s">
        <v>290</v>
      </c>
      <c r="E145" s="18" t="s">
        <v>8</v>
      </c>
      <c r="F145" s="42">
        <v>0.74</v>
      </c>
      <c r="G145" s="84">
        <f>G146</f>
        <v>740</v>
      </c>
      <c r="H145" s="146">
        <f t="shared" ref="H145:I145" si="58">H146</f>
        <v>0.25900000000000001</v>
      </c>
      <c r="I145" s="84">
        <f t="shared" si="58"/>
        <v>259</v>
      </c>
      <c r="J145" s="36">
        <f t="shared" si="55"/>
        <v>35</v>
      </c>
    </row>
    <row r="146" spans="1:10" ht="46.8" x14ac:dyDescent="0.3">
      <c r="A146" s="11" t="s">
        <v>143</v>
      </c>
      <c r="B146" s="5">
        <v>981</v>
      </c>
      <c r="C146" s="18" t="s">
        <v>91</v>
      </c>
      <c r="D146" s="18" t="s">
        <v>290</v>
      </c>
      <c r="E146" s="18">
        <v>200</v>
      </c>
      <c r="F146" s="42">
        <v>0.74</v>
      </c>
      <c r="G146" s="84">
        <v>740</v>
      </c>
      <c r="H146" s="137">
        <f t="shared" si="57"/>
        <v>0.25900000000000001</v>
      </c>
      <c r="I146" s="88">
        <v>259</v>
      </c>
      <c r="J146" s="36">
        <f t="shared" si="55"/>
        <v>35</v>
      </c>
    </row>
    <row r="147" spans="1:10" ht="15" hidden="1" customHeight="1" x14ac:dyDescent="0.3">
      <c r="A147" s="13" t="s">
        <v>88</v>
      </c>
      <c r="B147" s="6" t="s">
        <v>5</v>
      </c>
      <c r="C147" s="6" t="s">
        <v>89</v>
      </c>
      <c r="D147" s="6" t="s">
        <v>7</v>
      </c>
      <c r="E147" s="6" t="s">
        <v>8</v>
      </c>
      <c r="F147" s="42">
        <f t="shared" si="43"/>
        <v>0</v>
      </c>
      <c r="G147" s="84">
        <f t="shared" ref="G147:G150" si="59">G148</f>
        <v>0</v>
      </c>
      <c r="H147" s="137">
        <f t="shared" si="57"/>
        <v>0</v>
      </c>
      <c r="I147" s="88"/>
      <c r="J147" s="36" t="e">
        <f t="shared" si="55"/>
        <v>#DIV/0!</v>
      </c>
    </row>
    <row r="148" spans="1:10" ht="31.2" hidden="1" x14ac:dyDescent="0.3">
      <c r="A148" s="11" t="s">
        <v>90</v>
      </c>
      <c r="B148" s="5" t="s">
        <v>5</v>
      </c>
      <c r="C148" s="5" t="s">
        <v>91</v>
      </c>
      <c r="D148" s="5" t="s">
        <v>7</v>
      </c>
      <c r="E148" s="5" t="s">
        <v>8</v>
      </c>
      <c r="F148" s="42">
        <f t="shared" si="43"/>
        <v>0</v>
      </c>
      <c r="G148" s="84">
        <f t="shared" si="59"/>
        <v>0</v>
      </c>
      <c r="H148" s="137">
        <f t="shared" si="57"/>
        <v>0</v>
      </c>
      <c r="I148" s="88"/>
      <c r="J148" s="36" t="e">
        <f t="shared" si="55"/>
        <v>#DIV/0!</v>
      </c>
    </row>
    <row r="149" spans="1:10" ht="78" hidden="1" x14ac:dyDescent="0.3">
      <c r="A149" s="11" t="s">
        <v>13</v>
      </c>
      <c r="B149" s="5" t="s">
        <v>5</v>
      </c>
      <c r="C149" s="5" t="s">
        <v>91</v>
      </c>
      <c r="D149" s="5" t="s">
        <v>14</v>
      </c>
      <c r="E149" s="5" t="s">
        <v>8</v>
      </c>
      <c r="F149" s="42">
        <f t="shared" si="43"/>
        <v>0</v>
      </c>
      <c r="G149" s="84">
        <f t="shared" si="59"/>
        <v>0</v>
      </c>
      <c r="H149" s="137">
        <f t="shared" si="57"/>
        <v>0</v>
      </c>
      <c r="I149" s="88"/>
      <c r="J149" s="36" t="e">
        <f t="shared" si="55"/>
        <v>#DIV/0!</v>
      </c>
    </row>
    <row r="150" spans="1:10" ht="46.8" hidden="1" x14ac:dyDescent="0.3">
      <c r="A150" s="11" t="s">
        <v>92</v>
      </c>
      <c r="B150" s="5" t="s">
        <v>5</v>
      </c>
      <c r="C150" s="5" t="s">
        <v>91</v>
      </c>
      <c r="D150" s="5" t="s">
        <v>93</v>
      </c>
      <c r="E150" s="5" t="s">
        <v>8</v>
      </c>
      <c r="F150" s="42">
        <f t="shared" si="43"/>
        <v>0</v>
      </c>
      <c r="G150" s="84">
        <f t="shared" si="59"/>
        <v>0</v>
      </c>
      <c r="H150" s="137">
        <f t="shared" si="57"/>
        <v>0</v>
      </c>
      <c r="I150" s="88"/>
      <c r="J150" s="36" t="e">
        <f t="shared" si="55"/>
        <v>#DIV/0!</v>
      </c>
    </row>
    <row r="151" spans="1:10" ht="31.2" hidden="1" x14ac:dyDescent="0.3">
      <c r="A151" s="11" t="s">
        <v>23</v>
      </c>
      <c r="B151" s="5" t="s">
        <v>5</v>
      </c>
      <c r="C151" s="5" t="s">
        <v>91</v>
      </c>
      <c r="D151" s="5" t="s">
        <v>93</v>
      </c>
      <c r="E151" s="5" t="s">
        <v>24</v>
      </c>
      <c r="F151" s="42">
        <f t="shared" si="43"/>
        <v>0</v>
      </c>
      <c r="G151" s="84">
        <v>0</v>
      </c>
      <c r="H151" s="137">
        <f t="shared" si="57"/>
        <v>0</v>
      </c>
      <c r="I151" s="88"/>
      <c r="J151" s="36" t="e">
        <f t="shared" si="55"/>
        <v>#DIV/0!</v>
      </c>
    </row>
    <row r="152" spans="1:10" x14ac:dyDescent="0.3">
      <c r="A152" s="13" t="s">
        <v>94</v>
      </c>
      <c r="B152" s="6" t="s">
        <v>5</v>
      </c>
      <c r="C152" s="6" t="s">
        <v>95</v>
      </c>
      <c r="D152" s="6" t="s">
        <v>7</v>
      </c>
      <c r="E152" s="6" t="s">
        <v>8</v>
      </c>
      <c r="F152" s="7">
        <f t="shared" si="43"/>
        <v>2304.8205200000002</v>
      </c>
      <c r="G152" s="84">
        <f t="shared" ref="G152:I153" si="60">G153</f>
        <v>2304820.52</v>
      </c>
      <c r="H152" s="157">
        <f t="shared" si="60"/>
        <v>1657.9367499999998</v>
      </c>
      <c r="I152" s="84">
        <f t="shared" si="60"/>
        <v>1657936.75</v>
      </c>
      <c r="J152" s="36">
        <f t="shared" si="55"/>
        <v>71.933442782781171</v>
      </c>
    </row>
    <row r="153" spans="1:10" x14ac:dyDescent="0.3">
      <c r="A153" s="11" t="s">
        <v>96</v>
      </c>
      <c r="B153" s="5" t="s">
        <v>5</v>
      </c>
      <c r="C153" s="5" t="s">
        <v>97</v>
      </c>
      <c r="D153" s="5" t="s">
        <v>7</v>
      </c>
      <c r="E153" s="5" t="s">
        <v>8</v>
      </c>
      <c r="F153" s="42">
        <f t="shared" si="43"/>
        <v>2304.8205200000002</v>
      </c>
      <c r="G153" s="84">
        <f t="shared" si="60"/>
        <v>2304820.52</v>
      </c>
      <c r="H153" s="146">
        <f t="shared" si="60"/>
        <v>1657.9367499999998</v>
      </c>
      <c r="I153" s="84">
        <f t="shared" si="60"/>
        <v>1657936.75</v>
      </c>
      <c r="J153" s="36">
        <f t="shared" si="55"/>
        <v>71.933442782781171</v>
      </c>
    </row>
    <row r="154" spans="1:10" ht="46.8" x14ac:dyDescent="0.3">
      <c r="A154" s="11" t="s">
        <v>199</v>
      </c>
      <c r="B154" s="5" t="s">
        <v>5</v>
      </c>
      <c r="C154" s="5" t="s">
        <v>97</v>
      </c>
      <c r="D154" s="5" t="s">
        <v>98</v>
      </c>
      <c r="E154" s="5" t="s">
        <v>8</v>
      </c>
      <c r="F154" s="42">
        <f t="shared" si="43"/>
        <v>2304.8205200000002</v>
      </c>
      <c r="G154" s="84">
        <f>G155+G158+G160</f>
        <v>2304820.52</v>
      </c>
      <c r="H154" s="146">
        <f t="shared" ref="H154:I154" si="61">H155+H158+H160</f>
        <v>1657.9367499999998</v>
      </c>
      <c r="I154" s="84">
        <f t="shared" si="61"/>
        <v>1657936.75</v>
      </c>
      <c r="J154" s="36">
        <f t="shared" si="55"/>
        <v>71.933442782781171</v>
      </c>
    </row>
    <row r="155" spans="1:10" x14ac:dyDescent="0.3">
      <c r="A155" s="11" t="s">
        <v>99</v>
      </c>
      <c r="B155" s="5" t="s">
        <v>5</v>
      </c>
      <c r="C155" s="5" t="s">
        <v>97</v>
      </c>
      <c r="D155" s="5" t="s">
        <v>100</v>
      </c>
      <c r="E155" s="5" t="s">
        <v>8</v>
      </c>
      <c r="F155" s="42">
        <f t="shared" si="43"/>
        <v>1923.2205200000001</v>
      </c>
      <c r="G155" s="84">
        <f>G156+G157</f>
        <v>1923220.52</v>
      </c>
      <c r="H155" s="146">
        <f t="shared" ref="H155:I155" si="62">H156+H157</f>
        <v>1314.53675</v>
      </c>
      <c r="I155" s="84">
        <f t="shared" si="62"/>
        <v>1314536.75</v>
      </c>
      <c r="J155" s="36">
        <f t="shared" si="55"/>
        <v>68.350807217884707</v>
      </c>
    </row>
    <row r="156" spans="1:10" ht="78" x14ac:dyDescent="0.3">
      <c r="A156" s="11" t="s">
        <v>17</v>
      </c>
      <c r="B156" s="5" t="s">
        <v>5</v>
      </c>
      <c r="C156" s="5" t="s">
        <v>97</v>
      </c>
      <c r="D156" s="5" t="s">
        <v>100</v>
      </c>
      <c r="E156" s="5" t="s">
        <v>18</v>
      </c>
      <c r="F156" s="42">
        <f>G156/1000</f>
        <v>878.32</v>
      </c>
      <c r="G156" s="84">
        <v>878320</v>
      </c>
      <c r="H156" s="137">
        <f t="shared" si="57"/>
        <v>608.61481000000003</v>
      </c>
      <c r="I156" s="88">
        <v>608614.81000000006</v>
      </c>
      <c r="J156" s="36">
        <f t="shared" si="55"/>
        <v>69.293060615720918</v>
      </c>
    </row>
    <row r="157" spans="1:10" ht="31.2" x14ac:dyDescent="0.3">
      <c r="A157" s="11" t="s">
        <v>23</v>
      </c>
      <c r="B157" s="5" t="s">
        <v>5</v>
      </c>
      <c r="C157" s="5" t="s">
        <v>97</v>
      </c>
      <c r="D157" s="5" t="s">
        <v>100</v>
      </c>
      <c r="E157" s="5" t="s">
        <v>24</v>
      </c>
      <c r="F157" s="42">
        <f t="shared" si="43"/>
        <v>1044.9005199999999</v>
      </c>
      <c r="G157" s="85">
        <v>1044900.52</v>
      </c>
      <c r="H157" s="137">
        <f t="shared" si="57"/>
        <v>705.92193999999995</v>
      </c>
      <c r="I157" s="88">
        <v>705921.94</v>
      </c>
      <c r="J157" s="36">
        <f t="shared" si="55"/>
        <v>67.558770092295489</v>
      </c>
    </row>
    <row r="158" spans="1:10" ht="39.6" x14ac:dyDescent="0.3">
      <c r="A158" s="79" t="s">
        <v>128</v>
      </c>
      <c r="B158" s="5" t="s">
        <v>5</v>
      </c>
      <c r="C158" s="5" t="s">
        <v>97</v>
      </c>
      <c r="D158" s="5" t="str">
        <f>D159</f>
        <v>080001403А</v>
      </c>
      <c r="E158" s="5" t="s">
        <v>8</v>
      </c>
      <c r="F158" s="42">
        <f t="shared" si="43"/>
        <v>381.6</v>
      </c>
      <c r="G158" s="84">
        <f>G159</f>
        <v>381600</v>
      </c>
      <c r="H158" s="146">
        <f t="shared" ref="H158:I158" si="63">H159</f>
        <v>343.4</v>
      </c>
      <c r="I158" s="84">
        <f t="shared" si="63"/>
        <v>343400</v>
      </c>
      <c r="J158" s="36">
        <f t="shared" si="55"/>
        <v>89.989517819706492</v>
      </c>
    </row>
    <row r="159" spans="1:10" ht="52.8" x14ac:dyDescent="0.3">
      <c r="A159" s="80" t="s">
        <v>129</v>
      </c>
      <c r="B159" s="5" t="s">
        <v>5</v>
      </c>
      <c r="C159" s="5" t="s">
        <v>97</v>
      </c>
      <c r="D159" s="5" t="s">
        <v>200</v>
      </c>
      <c r="E159" s="5" t="s">
        <v>18</v>
      </c>
      <c r="F159" s="42">
        <f t="shared" si="43"/>
        <v>381.6</v>
      </c>
      <c r="G159" s="84">
        <v>381600</v>
      </c>
      <c r="H159" s="137">
        <f t="shared" si="57"/>
        <v>343.4</v>
      </c>
      <c r="I159" s="88">
        <v>343400</v>
      </c>
      <c r="J159" s="36">
        <f t="shared" si="55"/>
        <v>89.989517819706492</v>
      </c>
    </row>
    <row r="160" spans="1:10" hidden="1" x14ac:dyDescent="0.3">
      <c r="A160" s="80" t="s">
        <v>201</v>
      </c>
      <c r="B160" s="5" t="s">
        <v>5</v>
      </c>
      <c r="C160" s="5" t="s">
        <v>97</v>
      </c>
      <c r="D160" s="5" t="s">
        <v>136</v>
      </c>
      <c r="E160" s="5" t="s">
        <v>8</v>
      </c>
      <c r="F160" s="42">
        <f t="shared" si="43"/>
        <v>0</v>
      </c>
      <c r="G160" s="84">
        <f>G161</f>
        <v>0</v>
      </c>
      <c r="H160" s="137">
        <f t="shared" si="57"/>
        <v>0</v>
      </c>
      <c r="I160" s="88"/>
      <c r="J160" s="36" t="e">
        <f t="shared" si="55"/>
        <v>#DIV/0!</v>
      </c>
    </row>
    <row r="161" spans="1:10" ht="26.4" hidden="1" x14ac:dyDescent="0.3">
      <c r="A161" s="80" t="s">
        <v>202</v>
      </c>
      <c r="B161" s="5" t="s">
        <v>5</v>
      </c>
      <c r="C161" s="5" t="s">
        <v>97</v>
      </c>
      <c r="D161" s="5" t="s">
        <v>136</v>
      </c>
      <c r="E161" s="5">
        <v>200</v>
      </c>
      <c r="F161" s="42">
        <f t="shared" si="43"/>
        <v>0</v>
      </c>
      <c r="G161" s="84">
        <v>0</v>
      </c>
      <c r="H161" s="137">
        <f t="shared" si="57"/>
        <v>0</v>
      </c>
      <c r="I161" s="88"/>
      <c r="J161" s="36" t="e">
        <f t="shared" si="55"/>
        <v>#DIV/0!</v>
      </c>
    </row>
    <row r="162" spans="1:10" hidden="1" x14ac:dyDescent="0.3">
      <c r="A162" s="80"/>
      <c r="B162" s="43"/>
      <c r="C162" s="5"/>
      <c r="D162" s="5"/>
      <c r="E162" s="5"/>
      <c r="F162" s="42"/>
      <c r="G162" s="84"/>
      <c r="H162" s="137">
        <f t="shared" si="57"/>
        <v>0</v>
      </c>
      <c r="I162" s="88"/>
      <c r="J162" s="36" t="e">
        <f t="shared" si="55"/>
        <v>#DIV/0!</v>
      </c>
    </row>
    <row r="163" spans="1:10" hidden="1" x14ac:dyDescent="0.3">
      <c r="A163" s="80"/>
      <c r="B163" s="43"/>
      <c r="C163" s="5"/>
      <c r="D163" s="5"/>
      <c r="E163" s="5"/>
      <c r="F163" s="42"/>
      <c r="G163" s="84"/>
      <c r="H163" s="137">
        <f t="shared" si="57"/>
        <v>0</v>
      </c>
      <c r="I163" s="88"/>
      <c r="J163" s="36" t="e">
        <f t="shared" si="55"/>
        <v>#DIV/0!</v>
      </c>
    </row>
    <row r="164" spans="1:10" x14ac:dyDescent="0.3">
      <c r="A164" s="65" t="s">
        <v>101</v>
      </c>
      <c r="B164" s="6" t="s">
        <v>5</v>
      </c>
      <c r="C164" s="6" t="s">
        <v>102</v>
      </c>
      <c r="D164" s="6" t="s">
        <v>7</v>
      </c>
      <c r="E164" s="6" t="s">
        <v>8</v>
      </c>
      <c r="F164" s="7">
        <f t="shared" si="43"/>
        <v>44.1</v>
      </c>
      <c r="G164" s="84">
        <f t="shared" ref="G164:I167" si="64">G165</f>
        <v>44100</v>
      </c>
      <c r="H164" s="157">
        <f t="shared" si="64"/>
        <v>29.4</v>
      </c>
      <c r="I164" s="84">
        <f t="shared" si="64"/>
        <v>29400</v>
      </c>
      <c r="J164" s="36">
        <f t="shared" si="55"/>
        <v>66.666666666666657</v>
      </c>
    </row>
    <row r="165" spans="1:10" x14ac:dyDescent="0.3">
      <c r="A165" s="11" t="s">
        <v>103</v>
      </c>
      <c r="B165" s="5" t="s">
        <v>5</v>
      </c>
      <c r="C165" s="5" t="s">
        <v>104</v>
      </c>
      <c r="D165" s="5" t="s">
        <v>7</v>
      </c>
      <c r="E165" s="5" t="s">
        <v>8</v>
      </c>
      <c r="F165" s="42">
        <f t="shared" si="43"/>
        <v>44.1</v>
      </c>
      <c r="G165" s="84">
        <f t="shared" si="64"/>
        <v>44100</v>
      </c>
      <c r="H165" s="146">
        <f t="shared" si="64"/>
        <v>29.4</v>
      </c>
      <c r="I165" s="84">
        <f t="shared" si="64"/>
        <v>29400</v>
      </c>
      <c r="J165" s="36">
        <f t="shared" si="55"/>
        <v>66.666666666666657</v>
      </c>
    </row>
    <row r="166" spans="1:10" ht="78" x14ac:dyDescent="0.3">
      <c r="A166" s="11" t="s">
        <v>141</v>
      </c>
      <c r="B166" s="5" t="s">
        <v>5</v>
      </c>
      <c r="C166" s="5" t="s">
        <v>104</v>
      </c>
      <c r="D166" s="5" t="s">
        <v>14</v>
      </c>
      <c r="E166" s="5" t="s">
        <v>8</v>
      </c>
      <c r="F166" s="42">
        <f t="shared" si="43"/>
        <v>44.1</v>
      </c>
      <c r="G166" s="84">
        <f t="shared" si="64"/>
        <v>44100</v>
      </c>
      <c r="H166" s="146">
        <f t="shared" si="64"/>
        <v>29.4</v>
      </c>
      <c r="I166" s="84">
        <f t="shared" si="64"/>
        <v>29400</v>
      </c>
      <c r="J166" s="36">
        <f t="shared" si="55"/>
        <v>66.666666666666657</v>
      </c>
    </row>
    <row r="167" spans="1:10" ht="31.2" x14ac:dyDescent="0.3">
      <c r="A167" s="11" t="s">
        <v>105</v>
      </c>
      <c r="B167" s="5" t="s">
        <v>5</v>
      </c>
      <c r="C167" s="5" t="s">
        <v>104</v>
      </c>
      <c r="D167" s="5" t="s">
        <v>106</v>
      </c>
      <c r="E167" s="5" t="s">
        <v>8</v>
      </c>
      <c r="F167" s="42">
        <f t="shared" si="43"/>
        <v>44.1</v>
      </c>
      <c r="G167" s="84">
        <f t="shared" si="64"/>
        <v>44100</v>
      </c>
      <c r="H167" s="146">
        <f>H168</f>
        <v>29.4</v>
      </c>
      <c r="I167" s="84">
        <f t="shared" si="64"/>
        <v>29400</v>
      </c>
      <c r="J167" s="36">
        <f t="shared" si="55"/>
        <v>66.666666666666657</v>
      </c>
    </row>
    <row r="168" spans="1:10" ht="31.2" x14ac:dyDescent="0.3">
      <c r="A168" s="11" t="s">
        <v>107</v>
      </c>
      <c r="B168" s="5" t="s">
        <v>5</v>
      </c>
      <c r="C168" s="5" t="s">
        <v>104</v>
      </c>
      <c r="D168" s="5" t="s">
        <v>106</v>
      </c>
      <c r="E168" s="5" t="s">
        <v>108</v>
      </c>
      <c r="F168" s="42">
        <f t="shared" si="43"/>
        <v>44.1</v>
      </c>
      <c r="G168" s="84">
        <v>44100</v>
      </c>
      <c r="H168" s="137">
        <f>I168/1000</f>
        <v>29.4</v>
      </c>
      <c r="I168" s="88">
        <v>29400</v>
      </c>
      <c r="J168" s="36">
        <f t="shared" si="55"/>
        <v>66.666666666666657</v>
      </c>
    </row>
    <row r="169" spans="1:10" x14ac:dyDescent="0.3">
      <c r="A169" s="13" t="s">
        <v>109</v>
      </c>
      <c r="B169" s="6" t="s">
        <v>5</v>
      </c>
      <c r="C169" s="6" t="s">
        <v>110</v>
      </c>
      <c r="D169" s="6" t="s">
        <v>7</v>
      </c>
      <c r="E169" s="6" t="s">
        <v>8</v>
      </c>
      <c r="F169" s="7">
        <f t="shared" si="43"/>
        <v>15</v>
      </c>
      <c r="G169" s="84">
        <f t="shared" ref="G169:I172" si="65">G170</f>
        <v>15000</v>
      </c>
      <c r="H169" s="158">
        <f t="shared" si="65"/>
        <v>15</v>
      </c>
      <c r="I169" s="84">
        <f t="shared" si="65"/>
        <v>15000</v>
      </c>
      <c r="J169" s="36">
        <f t="shared" si="55"/>
        <v>100</v>
      </c>
    </row>
    <row r="170" spans="1:10" x14ac:dyDescent="0.3">
      <c r="A170" s="11" t="s">
        <v>111</v>
      </c>
      <c r="B170" s="5" t="s">
        <v>5</v>
      </c>
      <c r="C170" s="5" t="s">
        <v>112</v>
      </c>
      <c r="D170" s="5" t="s">
        <v>7</v>
      </c>
      <c r="E170" s="5" t="s">
        <v>8</v>
      </c>
      <c r="F170" s="42">
        <f t="shared" si="43"/>
        <v>15</v>
      </c>
      <c r="G170" s="84">
        <f t="shared" si="65"/>
        <v>15000</v>
      </c>
      <c r="H170" s="145">
        <f t="shared" si="65"/>
        <v>15</v>
      </c>
      <c r="I170" s="84">
        <f t="shared" si="65"/>
        <v>15000</v>
      </c>
      <c r="J170" s="36">
        <f t="shared" si="55"/>
        <v>100</v>
      </c>
    </row>
    <row r="171" spans="1:10" ht="46.8" x14ac:dyDescent="0.3">
      <c r="A171" s="11" t="s">
        <v>203</v>
      </c>
      <c r="B171" s="5" t="s">
        <v>5</v>
      </c>
      <c r="C171" s="5" t="s">
        <v>112</v>
      </c>
      <c r="D171" s="5" t="s">
        <v>113</v>
      </c>
      <c r="E171" s="5" t="s">
        <v>8</v>
      </c>
      <c r="F171" s="42">
        <f t="shared" si="43"/>
        <v>15</v>
      </c>
      <c r="G171" s="84">
        <f t="shared" si="65"/>
        <v>15000</v>
      </c>
      <c r="H171" s="145">
        <f t="shared" si="65"/>
        <v>15</v>
      </c>
      <c r="I171" s="84">
        <f t="shared" si="65"/>
        <v>15000</v>
      </c>
      <c r="J171" s="36">
        <f t="shared" si="55"/>
        <v>100</v>
      </c>
    </row>
    <row r="172" spans="1:10" ht="31.2" x14ac:dyDescent="0.3">
      <c r="A172" s="11" t="s">
        <v>114</v>
      </c>
      <c r="B172" s="5" t="s">
        <v>5</v>
      </c>
      <c r="C172" s="5" t="s">
        <v>112</v>
      </c>
      <c r="D172" s="5" t="s">
        <v>115</v>
      </c>
      <c r="E172" s="5" t="s">
        <v>8</v>
      </c>
      <c r="F172" s="42">
        <f t="shared" si="43"/>
        <v>15</v>
      </c>
      <c r="G172" s="84">
        <f t="shared" si="65"/>
        <v>15000</v>
      </c>
      <c r="H172" s="145">
        <f t="shared" si="65"/>
        <v>15</v>
      </c>
      <c r="I172" s="84">
        <f t="shared" si="65"/>
        <v>15000</v>
      </c>
      <c r="J172" s="36">
        <f t="shared" si="55"/>
        <v>100</v>
      </c>
    </row>
    <row r="173" spans="1:10" ht="31.2" x14ac:dyDescent="0.3">
      <c r="A173" s="11" t="s">
        <v>23</v>
      </c>
      <c r="B173" s="5">
        <v>981</v>
      </c>
      <c r="C173" s="5">
        <v>1102</v>
      </c>
      <c r="D173" s="5">
        <v>1000004010</v>
      </c>
      <c r="E173" s="5">
        <v>200</v>
      </c>
      <c r="F173" s="42">
        <f t="shared" si="43"/>
        <v>15</v>
      </c>
      <c r="G173" s="84">
        <v>15000</v>
      </c>
      <c r="H173" s="137">
        <f t="shared" si="57"/>
        <v>15</v>
      </c>
      <c r="I173" s="88">
        <v>15000</v>
      </c>
      <c r="J173" s="36">
        <f t="shared" si="55"/>
        <v>100</v>
      </c>
    </row>
    <row r="174" spans="1:10" ht="31.2" hidden="1" x14ac:dyDescent="0.3">
      <c r="A174" s="14" t="s">
        <v>107</v>
      </c>
      <c r="B174" s="15" t="s">
        <v>5</v>
      </c>
      <c r="C174" s="15" t="s">
        <v>112</v>
      </c>
      <c r="D174" s="15" t="s">
        <v>115</v>
      </c>
      <c r="E174" s="15" t="s">
        <v>108</v>
      </c>
      <c r="F174" s="42">
        <f t="shared" si="43"/>
        <v>0</v>
      </c>
      <c r="G174" s="84">
        <v>0</v>
      </c>
      <c r="H174" s="137">
        <f t="shared" si="57"/>
        <v>0</v>
      </c>
      <c r="I174" s="88"/>
      <c r="J174" s="36" t="e">
        <f t="shared" si="55"/>
        <v>#DIV/0!</v>
      </c>
    </row>
    <row r="175" spans="1:10" x14ac:dyDescent="0.3">
      <c r="A175" s="151" t="s">
        <v>116</v>
      </c>
      <c r="B175" s="152"/>
      <c r="C175" s="152"/>
      <c r="D175" s="152"/>
      <c r="E175" s="152"/>
      <c r="F175" s="7">
        <f>G175/1000-0.01</f>
        <v>25906.998559999996</v>
      </c>
      <c r="G175" s="9">
        <f>G169+G164+G152+G147+G92+G68+G54+G48+G11+G142</f>
        <v>25907008.559999995</v>
      </c>
      <c r="H175" s="147">
        <f>H169+H164+H152+H147+H92+H68+H54+H48+H11+H142-0.1</f>
        <v>19431.751540000001</v>
      </c>
      <c r="I175" s="9">
        <f t="shared" ref="I175" si="66">I169+I164+I152+I147+I92+I68+I54+I48+I11+I142</f>
        <v>19431846.539999999</v>
      </c>
      <c r="J175" s="36">
        <f t="shared" si="55"/>
        <v>75.005800054361842</v>
      </c>
    </row>
  </sheetData>
  <mergeCells count="4">
    <mergeCell ref="A175:E175"/>
    <mergeCell ref="E1:J2"/>
    <mergeCell ref="A4:K4"/>
    <mergeCell ref="A5:K5"/>
  </mergeCells>
  <pageMargins left="0.9055118110236221" right="0.70866141732283472" top="0.74803149606299213" bottom="0.74803149606299213" header="0.31496062992125984" footer="0.31496062992125984"/>
  <pageSetup paperSize="9" scale="49" fitToHeight="5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2024-10-10T08:04:03Z</cp:lastPrinted>
  <dcterms:created xsi:type="dcterms:W3CDTF">2020-02-04T06:06:40Z</dcterms:created>
  <dcterms:modified xsi:type="dcterms:W3CDTF">2024-10-25T11:29:03Z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