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ekr\!Обмен\Бухгалтерия\МОИ ДОКУМЕНТЫ\ДУМЫ\2024\июль\"/>
    </mc:Choice>
  </mc:AlternateContent>
  <bookViews>
    <workbookView xWindow="-120" yWindow="-120" windowWidth="15480" windowHeight="11640" activeTab="1"/>
  </bookViews>
  <sheets>
    <sheet name="Приложение6" sheetId="2" r:id="rId1"/>
    <sheet name="Приложение11" sheetId="3" r:id="rId2"/>
  </sheets>
  <definedNames>
    <definedName name="_xlnm._FilterDatabase" localSheetId="0" hidden="1">Приложение6!$A$12:$J$46</definedName>
    <definedName name="_xlnm.Print_Titles" localSheetId="1">Приложение11!$9:$9</definedName>
    <definedName name="_xlnm.Print_Titles" localSheetId="0">Приложение6!$9:$9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09" i="2" l="1"/>
  <c r="F10" i="2"/>
  <c r="G44" i="2"/>
  <c r="G191" i="2"/>
  <c r="F90" i="3"/>
  <c r="F91" i="3"/>
  <c r="F92" i="3"/>
  <c r="F93" i="3"/>
  <c r="F94" i="3"/>
  <c r="G117" i="3" l="1"/>
  <c r="G146" i="2" l="1"/>
  <c r="G113" i="2"/>
  <c r="G148" i="2"/>
  <c r="G153" i="2"/>
  <c r="G155" i="2"/>
  <c r="G111" i="2"/>
  <c r="G103" i="2"/>
  <c r="G193" i="2"/>
  <c r="G190" i="2"/>
  <c r="G46" i="2"/>
  <c r="G21" i="2"/>
  <c r="G16" i="2"/>
  <c r="F101" i="3" l="1"/>
  <c r="H101" i="3"/>
  <c r="H97" i="3"/>
  <c r="H37" i="3"/>
  <c r="G37" i="3"/>
  <c r="G36" i="3"/>
  <c r="F36" i="3"/>
  <c r="H16" i="3"/>
  <c r="H18" i="3"/>
  <c r="H20" i="3"/>
  <c r="I16" i="3"/>
  <c r="F18" i="3"/>
  <c r="F16" i="3"/>
  <c r="G20" i="2" l="1"/>
  <c r="I145" i="3"/>
  <c r="G145" i="3"/>
  <c r="G15" i="3"/>
  <c r="F190" i="2" l="1"/>
  <c r="F119" i="2"/>
  <c r="F120" i="2"/>
  <c r="F121" i="2"/>
  <c r="F122" i="2"/>
  <c r="F80" i="2"/>
  <c r="F81" i="2"/>
  <c r="F58" i="2"/>
  <c r="G102" i="2" l="1"/>
  <c r="F155" i="2" l="1"/>
  <c r="D112" i="2" l="1"/>
  <c r="G98" i="2"/>
  <c r="G100" i="2"/>
  <c r="G77" i="2"/>
  <c r="G118" i="2"/>
  <c r="G126" i="2"/>
  <c r="G158" i="2"/>
  <c r="G154" i="2"/>
  <c r="F154" i="2" s="1"/>
  <c r="D154" i="2"/>
  <c r="D147" i="2"/>
  <c r="G22" i="2"/>
  <c r="D102" i="2"/>
  <c r="D100" i="2"/>
  <c r="G107" i="2"/>
  <c r="D106" i="2"/>
  <c r="D104" i="2"/>
  <c r="G81" i="2" l="1"/>
  <c r="F132" i="3"/>
  <c r="H132" i="3"/>
  <c r="G133" i="3" l="1"/>
  <c r="G152" i="2"/>
  <c r="G150" i="2"/>
  <c r="F150" i="2" s="1"/>
  <c r="F151" i="2"/>
  <c r="F153" i="2"/>
  <c r="F162" i="2"/>
  <c r="G161" i="2"/>
  <c r="F161" i="2" s="1"/>
  <c r="F160" i="2"/>
  <c r="G159" i="2"/>
  <c r="F159" i="2" s="1"/>
  <c r="F152" i="2" l="1"/>
  <c r="G149" i="2"/>
  <c r="F149" i="2"/>
  <c r="G38" i="3"/>
  <c r="I44" i="3" l="1"/>
  <c r="I40" i="3"/>
  <c r="F20" i="3" l="1"/>
  <c r="I107" i="3" l="1"/>
  <c r="F49" i="3"/>
  <c r="H49" i="3"/>
  <c r="I48" i="3"/>
  <c r="I38" i="3"/>
  <c r="G18" i="3" l="1"/>
  <c r="I118" i="3"/>
  <c r="I119" i="3"/>
  <c r="F120" i="3"/>
  <c r="G119" i="3"/>
  <c r="F119" i="3" s="1"/>
  <c r="I89" i="3"/>
  <c r="I69" i="3"/>
  <c r="I70" i="3"/>
  <c r="H70" i="3" s="1"/>
  <c r="I71" i="3"/>
  <c r="H71" i="3" s="1"/>
  <c r="H69" i="3"/>
  <c r="I73" i="3"/>
  <c r="H73" i="3" s="1"/>
  <c r="F73" i="3"/>
  <c r="G72" i="3"/>
  <c r="F72" i="3" s="1"/>
  <c r="F71" i="3"/>
  <c r="G70" i="3"/>
  <c r="F70" i="3" s="1"/>
  <c r="F69" i="3"/>
  <c r="G68" i="3"/>
  <c r="G67" i="3" s="1"/>
  <c r="I67" i="3" s="1"/>
  <c r="H67" i="3" s="1"/>
  <c r="F68" i="3"/>
  <c r="F67" i="3" s="1"/>
  <c r="I42" i="3"/>
  <c r="I22" i="3"/>
  <c r="H22" i="3" s="1"/>
  <c r="H25" i="3"/>
  <c r="F25" i="3"/>
  <c r="G24" i="3"/>
  <c r="F24" i="3" s="1"/>
  <c r="F23" i="3"/>
  <c r="G22" i="3"/>
  <c r="F22" i="3" s="1"/>
  <c r="H28" i="3"/>
  <c r="I68" i="3" l="1"/>
  <c r="H68" i="3" s="1"/>
  <c r="H23" i="3"/>
  <c r="I24" i="3"/>
  <c r="G17" i="3"/>
  <c r="I72" i="3"/>
  <c r="H72" i="3" s="1"/>
  <c r="G66" i="3"/>
  <c r="G118" i="3"/>
  <c r="F118" i="3" s="1"/>
  <c r="F66" i="3"/>
  <c r="F111" i="3"/>
  <c r="G110" i="2"/>
  <c r="F148" i="2"/>
  <c r="G147" i="2"/>
  <c r="F147" i="2" s="1"/>
  <c r="F146" i="2"/>
  <c r="E146" i="2"/>
  <c r="G145" i="2"/>
  <c r="F145" i="2" s="1"/>
  <c r="E145" i="2"/>
  <c r="C145" i="2"/>
  <c r="C146" i="2" s="1"/>
  <c r="C147" i="2" s="1"/>
  <c r="C148" i="2" s="1"/>
  <c r="F111" i="2"/>
  <c r="F113" i="2"/>
  <c r="G112" i="2"/>
  <c r="E111" i="2"/>
  <c r="E113" i="2" s="1"/>
  <c r="E110" i="2"/>
  <c r="E112" i="2" s="1"/>
  <c r="G80" i="2"/>
  <c r="F43" i="2"/>
  <c r="G24" i="2"/>
  <c r="F24" i="2" s="1"/>
  <c r="G26" i="2"/>
  <c r="F26" i="2" s="1"/>
  <c r="F25" i="2"/>
  <c r="F27" i="2"/>
  <c r="F112" i="2" l="1"/>
  <c r="H106" i="2"/>
  <c r="F110" i="2"/>
  <c r="G96" i="2"/>
  <c r="F96" i="2" s="1"/>
  <c r="F95" i="2" s="1"/>
  <c r="H24" i="3"/>
  <c r="G65" i="3"/>
  <c r="I66" i="3"/>
  <c r="H66" i="3" s="1"/>
  <c r="G23" i="2"/>
  <c r="F23" i="2" s="1"/>
  <c r="F44" i="2"/>
  <c r="F65" i="3" l="1"/>
  <c r="G60" i="3"/>
  <c r="I65" i="3"/>
  <c r="G41" i="2"/>
  <c r="I60" i="3" l="1"/>
  <c r="H65" i="3"/>
  <c r="G110" i="3" l="1"/>
  <c r="F110" i="3" s="1"/>
  <c r="F109" i="3"/>
  <c r="G108" i="3"/>
  <c r="F108" i="3" s="1"/>
  <c r="E109" i="3" l="1"/>
  <c r="E111" i="3" s="1"/>
  <c r="E108" i="3"/>
  <c r="E110" i="3" s="1"/>
  <c r="C107" i="3"/>
  <c r="C108" i="3" s="1"/>
  <c r="C109" i="3" s="1"/>
  <c r="C110" i="3" s="1"/>
  <c r="C111" i="3" s="1"/>
  <c r="F89" i="3"/>
  <c r="G78" i="2"/>
  <c r="G97" i="2"/>
  <c r="F99" i="2"/>
  <c r="F77" i="2" l="1"/>
  <c r="F76" i="2"/>
  <c r="G106" i="2"/>
  <c r="G48" i="2" l="1"/>
  <c r="G61" i="2" l="1"/>
  <c r="F78" i="2" l="1"/>
  <c r="F79" i="2"/>
  <c r="F46" i="2" l="1"/>
  <c r="G76" i="2" l="1"/>
  <c r="F75" i="2" s="1"/>
  <c r="F74" i="2" s="1"/>
  <c r="G75" i="2" l="1"/>
  <c r="G74" i="2" s="1"/>
  <c r="G73" i="2" l="1"/>
  <c r="F73" i="2" s="1"/>
  <c r="I27" i="3" l="1"/>
  <c r="H27" i="3" s="1"/>
  <c r="F28" i="3"/>
  <c r="G27" i="3"/>
  <c r="F27" i="3" s="1"/>
  <c r="I26" i="3" l="1"/>
  <c r="H26" i="3" s="1"/>
  <c r="G26" i="3"/>
  <c r="F26" i="3" s="1"/>
  <c r="I156" i="3"/>
  <c r="I151" i="3"/>
  <c r="F53" i="3"/>
  <c r="G52" i="3"/>
  <c r="F52" i="3" s="1"/>
  <c r="G48" i="3"/>
  <c r="F21" i="3"/>
  <c r="H19" i="3"/>
  <c r="H21" i="3"/>
  <c r="F19" i="3"/>
  <c r="F195" i="2"/>
  <c r="G157" i="2"/>
  <c r="F57" i="2"/>
  <c r="G56" i="2"/>
  <c r="G60" i="2"/>
  <c r="G59" i="2" s="1"/>
  <c r="F59" i="2" s="1"/>
  <c r="F61" i="2"/>
  <c r="F48" i="2"/>
  <c r="F49" i="2"/>
  <c r="G156" i="2" l="1"/>
  <c r="G51" i="3"/>
  <c r="F51" i="3" s="1"/>
  <c r="F60" i="2"/>
  <c r="G194" i="2"/>
  <c r="F194" i="2" s="1"/>
  <c r="G192" i="2"/>
  <c r="D192" i="2" l="1"/>
  <c r="F193" i="2"/>
  <c r="F192" i="2"/>
  <c r="G104" i="3" l="1"/>
  <c r="G103" i="3" s="1"/>
  <c r="I104" i="3"/>
  <c r="H104" i="3" s="1"/>
  <c r="F105" i="3"/>
  <c r="H105" i="3"/>
  <c r="I90" i="3"/>
  <c r="F104" i="3" l="1"/>
  <c r="G102" i="3"/>
  <c r="F102" i="3" s="1"/>
  <c r="F103" i="3"/>
  <c r="I103" i="3"/>
  <c r="I155" i="3"/>
  <c r="G63" i="3"/>
  <c r="I45" i="3"/>
  <c r="I144" i="3"/>
  <c r="G91" i="3"/>
  <c r="G93" i="3"/>
  <c r="G90" i="3" l="1"/>
  <c r="H103" i="3"/>
  <c r="I102" i="3"/>
  <c r="H102" i="3" s="1"/>
  <c r="H146" i="3" l="1"/>
  <c r="H59" i="3" l="1"/>
  <c r="I43" i="3" l="1"/>
  <c r="I37" i="3" s="1"/>
  <c r="G43" i="3"/>
  <c r="G178" i="2" l="1"/>
  <c r="I154" i="3"/>
  <c r="I153" i="3" s="1"/>
  <c r="I152" i="3" s="1"/>
  <c r="G155" i="3"/>
  <c r="G154" i="3" s="1"/>
  <c r="G153" i="3" s="1"/>
  <c r="G152" i="3" s="1"/>
  <c r="I150" i="3"/>
  <c r="I149" i="3" s="1"/>
  <c r="I148" i="3" s="1"/>
  <c r="I147" i="3" s="1"/>
  <c r="G150" i="3"/>
  <c r="G149" i="3" s="1"/>
  <c r="G148" i="3" s="1"/>
  <c r="G147" i="3" s="1"/>
  <c r="I143" i="3"/>
  <c r="I142" i="3" s="1"/>
  <c r="I141" i="3" s="1"/>
  <c r="G144" i="3"/>
  <c r="G143" i="3" s="1"/>
  <c r="G142" i="3" s="1"/>
  <c r="G141" i="3" s="1"/>
  <c r="G123" i="3"/>
  <c r="G122" i="3" s="1"/>
  <c r="G116" i="3"/>
  <c r="G107" i="3" s="1"/>
  <c r="I116" i="3"/>
  <c r="I106" i="3" s="1"/>
  <c r="G114" i="3"/>
  <c r="I114" i="3"/>
  <c r="G112" i="3"/>
  <c r="I112" i="3"/>
  <c r="I100" i="3"/>
  <c r="I99" i="3" s="1"/>
  <c r="I98" i="3" s="1"/>
  <c r="G100" i="3"/>
  <c r="G99" i="3" s="1"/>
  <c r="G98" i="3" s="1"/>
  <c r="I88" i="3"/>
  <c r="I87" i="3" s="1"/>
  <c r="G88" i="3"/>
  <c r="G87" i="3" s="1"/>
  <c r="G86" i="3" s="1"/>
  <c r="G75" i="3" s="1"/>
  <c r="F75" i="3" s="1"/>
  <c r="G76" i="3"/>
  <c r="G62" i="3"/>
  <c r="G61" i="3" s="1"/>
  <c r="I63" i="3"/>
  <c r="I62" i="3" s="1"/>
  <c r="I61" i="3" s="1"/>
  <c r="I57" i="3"/>
  <c r="G57" i="3"/>
  <c r="G56" i="3" s="1"/>
  <c r="G55" i="3" s="1"/>
  <c r="G54" i="3" s="1"/>
  <c r="I47" i="3"/>
  <c r="I36" i="3" s="1"/>
  <c r="G47" i="3"/>
  <c r="I41" i="3"/>
  <c r="G41" i="3"/>
  <c r="H46" i="3"/>
  <c r="H45" i="3"/>
  <c r="F46" i="3"/>
  <c r="G45" i="3"/>
  <c r="F45" i="3" s="1"/>
  <c r="I18" i="3"/>
  <c r="G16" i="3"/>
  <c r="I15" i="3"/>
  <c r="I14" i="3" s="1"/>
  <c r="I13" i="3" s="1"/>
  <c r="I12" i="3" s="1"/>
  <c r="G14" i="3"/>
  <c r="G13" i="3" s="1"/>
  <c r="G12" i="3" s="1"/>
  <c r="F15" i="3"/>
  <c r="G132" i="2"/>
  <c r="G131" i="2" s="1"/>
  <c r="F133" i="2"/>
  <c r="F134" i="2"/>
  <c r="G93" i="2"/>
  <c r="G84" i="2" s="1"/>
  <c r="G83" i="2" s="1"/>
  <c r="G19" i="2"/>
  <c r="G18" i="2" s="1"/>
  <c r="G11" i="3" l="1"/>
  <c r="H17" i="3"/>
  <c r="I17" i="3"/>
  <c r="G106" i="3"/>
  <c r="G97" i="3" s="1"/>
  <c r="F97" i="3" s="1"/>
  <c r="I86" i="3"/>
  <c r="I75" i="3" s="1"/>
  <c r="I56" i="3"/>
  <c r="H57" i="3"/>
  <c r="H15" i="3"/>
  <c r="F132" i="2"/>
  <c r="I97" i="3"/>
  <c r="F131" i="2"/>
  <c r="G65" i="2"/>
  <c r="F54" i="2"/>
  <c r="G53" i="2"/>
  <c r="G55" i="2"/>
  <c r="G45" i="2"/>
  <c r="G10" i="3" l="1"/>
  <c r="G157" i="3" s="1"/>
  <c r="G40" i="2"/>
  <c r="I55" i="3"/>
  <c r="H56" i="3"/>
  <c r="I11" i="3"/>
  <c r="I10" i="3" s="1"/>
  <c r="F53" i="2"/>
  <c r="G125" i="2"/>
  <c r="F191" i="2"/>
  <c r="F118" i="2"/>
  <c r="F65" i="2"/>
  <c r="F207" i="2"/>
  <c r="F208" i="2"/>
  <c r="F202" i="2"/>
  <c r="F180" i="2"/>
  <c r="F185" i="2"/>
  <c r="F136" i="2"/>
  <c r="F137" i="2"/>
  <c r="F138" i="2"/>
  <c r="F139" i="2"/>
  <c r="F140" i="2"/>
  <c r="F141" i="2"/>
  <c r="F144" i="2"/>
  <c r="F157" i="2"/>
  <c r="F158" i="2"/>
  <c r="F128" i="2"/>
  <c r="F130" i="2"/>
  <c r="F98" i="2"/>
  <c r="F101" i="2"/>
  <c r="F105" i="2"/>
  <c r="F107" i="2"/>
  <c r="F109" i="2"/>
  <c r="F72" i="2"/>
  <c r="F67" i="2"/>
  <c r="F45" i="2"/>
  <c r="F55" i="2"/>
  <c r="F56" i="2"/>
  <c r="F22" i="2"/>
  <c r="F30" i="2"/>
  <c r="F38" i="2"/>
  <c r="F16" i="2"/>
  <c r="H11" i="3" l="1"/>
  <c r="G39" i="2"/>
  <c r="F40" i="2"/>
  <c r="I54" i="3"/>
  <c r="H54" i="3" s="1"/>
  <c r="H55" i="3"/>
  <c r="F125" i="2"/>
  <c r="F66" i="2"/>
  <c r="F126" i="2"/>
  <c r="F87" i="2"/>
  <c r="F88" i="2"/>
  <c r="F89" i="2"/>
  <c r="F90" i="2"/>
  <c r="F91" i="2"/>
  <c r="F92" i="2"/>
  <c r="F94" i="2"/>
  <c r="F21" i="2" l="1"/>
  <c r="F42" i="2"/>
  <c r="F20" i="2"/>
  <c r="G15" i="2"/>
  <c r="F15" i="2" s="1"/>
  <c r="G179" i="2"/>
  <c r="F179" i="2" s="1"/>
  <c r="G143" i="2"/>
  <c r="F143" i="2" s="1"/>
  <c r="G86" i="2"/>
  <c r="F86" i="2" s="1"/>
  <c r="F100" i="2"/>
  <c r="F108" i="2"/>
  <c r="F93" i="2"/>
  <c r="G29" i="2"/>
  <c r="F29" i="2" s="1"/>
  <c r="F178" i="2"/>
  <c r="G127" i="2"/>
  <c r="F106" i="2"/>
  <c r="G117" i="2"/>
  <c r="G121" i="2"/>
  <c r="G135" i="2"/>
  <c r="F135" i="2" s="1"/>
  <c r="G184" i="2"/>
  <c r="G189" i="2"/>
  <c r="G188" i="2" s="1"/>
  <c r="G201" i="2"/>
  <c r="G206" i="2"/>
  <c r="F206" i="2" s="1"/>
  <c r="G37" i="2"/>
  <c r="G64" i="2"/>
  <c r="G71" i="2"/>
  <c r="G70" i="2" s="1"/>
  <c r="G69" i="2" s="1"/>
  <c r="G68" i="2" s="1"/>
  <c r="G104" i="2"/>
  <c r="G129" i="2"/>
  <c r="G124" i="2" s="1"/>
  <c r="F17" i="3"/>
  <c r="F104" i="2" l="1"/>
  <c r="G120" i="2"/>
  <c r="F129" i="2"/>
  <c r="F124" i="2"/>
  <c r="I157" i="3"/>
  <c r="F97" i="2"/>
  <c r="F127" i="2"/>
  <c r="G205" i="2"/>
  <c r="F205" i="2" s="1"/>
  <c r="G177" i="2"/>
  <c r="F156" i="2" s="1"/>
  <c r="G14" i="2"/>
  <c r="F14" i="2" s="1"/>
  <c r="G183" i="2"/>
  <c r="F184" i="2"/>
  <c r="G32" i="2"/>
  <c r="F37" i="2"/>
  <c r="G200" i="2"/>
  <c r="F201" i="2"/>
  <c r="G85" i="2"/>
  <c r="F85" i="2" s="1"/>
  <c r="G63" i="2"/>
  <c r="G62" i="2" s="1"/>
  <c r="F62" i="2" s="1"/>
  <c r="F64" i="2"/>
  <c r="F189" i="2"/>
  <c r="G116" i="2"/>
  <c r="F117" i="2"/>
  <c r="F71" i="2"/>
  <c r="G142" i="2"/>
  <c r="F142" i="2" s="1"/>
  <c r="G28" i="2"/>
  <c r="F28" i="2" s="1"/>
  <c r="H12" i="3"/>
  <c r="H13" i="3"/>
  <c r="H14" i="3"/>
  <c r="H32" i="3"/>
  <c r="H33" i="3"/>
  <c r="H34" i="3"/>
  <c r="H35" i="3"/>
  <c r="H39" i="3"/>
  <c r="H40" i="3"/>
  <c r="H41" i="3"/>
  <c r="H42" i="3"/>
  <c r="H43" i="3"/>
  <c r="H44" i="3"/>
  <c r="H47" i="3"/>
  <c r="H48" i="3"/>
  <c r="H50" i="3"/>
  <c r="H58" i="3"/>
  <c r="H61" i="3"/>
  <c r="H60" i="3" s="1"/>
  <c r="H62" i="3"/>
  <c r="H63" i="3"/>
  <c r="H64" i="3"/>
  <c r="H75" i="3"/>
  <c r="H10" i="3" s="1"/>
  <c r="H76" i="3"/>
  <c r="H77" i="3"/>
  <c r="H78" i="3"/>
  <c r="H79" i="3"/>
  <c r="H80" i="3"/>
  <c r="H81" i="3"/>
  <c r="H82" i="3"/>
  <c r="H83" i="3"/>
  <c r="H84" i="3"/>
  <c r="H85" i="3"/>
  <c r="H87" i="3"/>
  <c r="H88" i="3"/>
  <c r="H89" i="3"/>
  <c r="H91" i="3"/>
  <c r="H92" i="3"/>
  <c r="H93" i="3"/>
  <c r="H94" i="3"/>
  <c r="H95" i="3"/>
  <c r="H96" i="3"/>
  <c r="H98" i="3"/>
  <c r="H99" i="3"/>
  <c r="H100" i="3"/>
  <c r="H106" i="3"/>
  <c r="H107" i="3"/>
  <c r="H112" i="3"/>
  <c r="H113" i="3"/>
  <c r="H114" i="3"/>
  <c r="H115" i="3"/>
  <c r="H116" i="3"/>
  <c r="H117" i="3"/>
  <c r="H120" i="3"/>
  <c r="H119" i="3" s="1"/>
  <c r="H118" i="3" s="1"/>
  <c r="H121" i="3"/>
  <c r="H122" i="3"/>
  <c r="H123" i="3"/>
  <c r="H124" i="3"/>
  <c r="H125" i="3"/>
  <c r="H126" i="3"/>
  <c r="H127" i="3"/>
  <c r="H128" i="3"/>
  <c r="H129" i="3"/>
  <c r="H130" i="3"/>
  <c r="H131" i="3"/>
  <c r="H145" i="3"/>
  <c r="H144" i="3" s="1"/>
  <c r="H143" i="3" s="1"/>
  <c r="H142" i="3" s="1"/>
  <c r="H141" i="3" s="1"/>
  <c r="H147" i="3"/>
  <c r="H148" i="3"/>
  <c r="H149" i="3"/>
  <c r="H150" i="3"/>
  <c r="H151" i="3"/>
  <c r="H152" i="3"/>
  <c r="H153" i="3"/>
  <c r="H154" i="3"/>
  <c r="H155" i="3"/>
  <c r="H156" i="3"/>
  <c r="F11" i="3"/>
  <c r="F12" i="3"/>
  <c r="F13" i="3"/>
  <c r="F14" i="3"/>
  <c r="F32" i="3"/>
  <c r="F33" i="3"/>
  <c r="F34" i="3"/>
  <c r="F35" i="3"/>
  <c r="F37" i="3"/>
  <c r="F38" i="3"/>
  <c r="F39" i="3"/>
  <c r="F40" i="3"/>
  <c r="F41" i="3"/>
  <c r="F42" i="3"/>
  <c r="F43" i="3"/>
  <c r="F44" i="3"/>
  <c r="F47" i="3"/>
  <c r="F48" i="3"/>
  <c r="F50" i="3"/>
  <c r="F54" i="3"/>
  <c r="F55" i="3"/>
  <c r="F56" i="3"/>
  <c r="F57" i="3"/>
  <c r="F58" i="3"/>
  <c r="F59" i="3"/>
  <c r="F60" i="3"/>
  <c r="F61" i="3"/>
  <c r="F62" i="3"/>
  <c r="F63" i="3"/>
  <c r="F64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95" i="3"/>
  <c r="F96" i="3"/>
  <c r="F98" i="3"/>
  <c r="F99" i="3"/>
  <c r="F100" i="3"/>
  <c r="F106" i="3"/>
  <c r="F107" i="3"/>
  <c r="F112" i="3"/>
  <c r="F113" i="3"/>
  <c r="F114" i="3"/>
  <c r="F115" i="3"/>
  <c r="F116" i="3"/>
  <c r="F117" i="3"/>
  <c r="F121" i="3"/>
  <c r="F122" i="3"/>
  <c r="F123" i="3"/>
  <c r="F124" i="3"/>
  <c r="F125" i="3"/>
  <c r="F126" i="3"/>
  <c r="F127" i="3"/>
  <c r="F128" i="3"/>
  <c r="F129" i="3"/>
  <c r="F130" i="3"/>
  <c r="F131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0" i="3"/>
  <c r="H38" i="3" l="1"/>
  <c r="H36" i="3" s="1"/>
  <c r="G123" i="2"/>
  <c r="H157" i="3"/>
  <c r="H90" i="3"/>
  <c r="H86" i="3" s="1"/>
  <c r="G204" i="2"/>
  <c r="G203" i="2" s="1"/>
  <c r="F203" i="2" s="1"/>
  <c r="F177" i="2"/>
  <c r="G13" i="2"/>
  <c r="F13" i="2" s="1"/>
  <c r="G31" i="2"/>
  <c r="F31" i="2" s="1"/>
  <c r="F32" i="2"/>
  <c r="G199" i="2"/>
  <c r="F200" i="2"/>
  <c r="G182" i="2"/>
  <c r="F183" i="2"/>
  <c r="F63" i="2"/>
  <c r="G187" i="2"/>
  <c r="F188" i="2"/>
  <c r="G119" i="2"/>
  <c r="G115" i="2"/>
  <c r="F116" i="2"/>
  <c r="F70" i="2"/>
  <c r="F41" i="2"/>
  <c r="F19" i="2"/>
  <c r="G95" i="2"/>
  <c r="G82" i="2" s="1"/>
  <c r="F82" i="2" s="1"/>
  <c r="G114" i="2" l="1"/>
  <c r="F114" i="2" s="1"/>
  <c r="F115" i="2"/>
  <c r="F204" i="2"/>
  <c r="F123" i="2"/>
  <c r="G181" i="2"/>
  <c r="F181" i="2" s="1"/>
  <c r="F182" i="2"/>
  <c r="G198" i="2"/>
  <c r="F198" i="2" s="1"/>
  <c r="F199" i="2"/>
  <c r="G186" i="2"/>
  <c r="F186" i="2" s="1"/>
  <c r="F187" i="2"/>
  <c r="F68" i="2"/>
  <c r="F69" i="2"/>
  <c r="F39" i="2"/>
  <c r="F18" i="2"/>
  <c r="G17" i="2"/>
  <c r="G11" i="2" s="1"/>
  <c r="F11" i="2" s="1"/>
  <c r="G209" i="2" l="1"/>
  <c r="G10" i="2"/>
  <c r="F84" i="2"/>
  <c r="F17" i="2"/>
  <c r="F83" i="2" l="1"/>
</calcChain>
</file>

<file path=xl/sharedStrings.xml><?xml version="1.0" encoding="utf-8"?>
<sst xmlns="http://schemas.openxmlformats.org/spreadsheetml/2006/main" count="1516" uniqueCount="251">
  <si>
    <t>Вед.</t>
  </si>
  <si>
    <t>Разд.</t>
  </si>
  <si>
    <t>Ц.ст.</t>
  </si>
  <si>
    <t>Расх.</t>
  </si>
  <si>
    <t xml:space="preserve">  Муниципальное учреждение администрация Нижнеивкинского городского поселения Куменского района Кировской</t>
  </si>
  <si>
    <t>981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</si>
  <si>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</si>
  <si>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</si>
  <si>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</si>
  <si>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</si>
  <si>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</si>
  <si>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</si>
  <si>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</si>
  <si>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Муниципальная программа "Обеспечение деятельности муниципального образования Нижнеивкинского городского поселения" по решению вопросов местного значения и переданных государственных полномочий" на 2020-2022 годы</t>
  </si>
  <si>
    <t>0100000000</t>
  </si>
  <si>
    <t xml:space="preserve">          Глава муниципального образования</t>
  </si>
  <si>
    <t>0100001010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</si>
  <si>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</si>
  <si>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</si>
  <si>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</si>
  <si>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</si>
  <si>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Органы местного самоуправления (центральный аппарат)</t>
  </si>
  <si>
    <t>0100001030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</si>
  <si>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</si>
  <si>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</si>
  <si>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</si>
  <si>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</si>
  <si>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Резервные фонды</t>
  </si>
  <si>
    <t>0111</t>
  </si>
  <si>
    <t xml:space="preserve">          Резервный фонд администрации поселения</t>
  </si>
  <si>
    <t>0100007040</t>
  </si>
  <si>
    <t xml:space="preserve">      Другие общегосударственные вопросы</t>
  </si>
  <si>
    <t>0113</t>
  </si>
  <si>
    <t xml:space="preserve">          Расходы на мероприятия хозяйственного обеспечения деятельности органов местного самоуправления</t>
  </si>
  <si>
    <t>0100001040</t>
  </si>
  <si>
    <t xml:space="preserve">          Взносы в ассоциацию</t>
  </si>
  <si>
    <t>0100002050</t>
  </si>
  <si>
    <t xml:space="preserve">          Условно утверждаемые расходы</t>
  </si>
  <si>
    <t>0100088000</t>
  </si>
  <si>
    <t>0200000000</t>
  </si>
  <si>
    <t xml:space="preserve">          Мероприятия по управлению, содержанию, и ремонту муниципального имущества</t>
  </si>
  <si>
    <t>0200001050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</si>
  <si>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</si>
  <si>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</si>
  <si>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</si>
  <si>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</si>
  <si>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Осуществление первичного воинского учета на территориях, где отсутствуют военные комиссариаты</t>
  </si>
  <si>
    <t>0100051180</t>
  </si>
  <si>
    <t xml:space="preserve">    НАЦИОНАЛЬНАЯ БЕЗОПАСНОСТЬ И ПРАВООХРАНИТЕЛЬНАЯ ДЕЯТЕЛЬНОСТЬ</t>
  </si>
  <si>
    <t>0300</t>
  </si>
  <si>
    <t>0310</t>
  </si>
  <si>
    <t>0600000000</t>
  </si>
  <si>
    <t xml:space="preserve">          Мероприятия в области национальной безопасности и правоохранительной деятельности</t>
  </si>
  <si>
    <t>0600004010</t>
  </si>
  <si>
    <t xml:space="preserve">    НАЦИОНАЛЬНАЯ ЭКОНОМИКА</t>
  </si>
  <si>
    <t>0400</t>
  </si>
  <si>
    <t xml:space="preserve">      Водное хозяйство</t>
  </si>
  <si>
    <t>0406</t>
  </si>
  <si>
    <t xml:space="preserve">        Муниципальная программа "Охрана окружающей среды, воспроизводство и использование природных ресурсов на 2020-2021годы"</t>
  </si>
  <si>
    <t>1300000000</t>
  </si>
  <si>
    <t xml:space="preserve">          Реализация государственной программы Кировской области "Охрана окружающей среды, воспроизводство и использование природных ресурсов"</t>
  </si>
  <si>
    <t>13000L0160</t>
  </si>
  <si>
    <t>13000L0650</t>
  </si>
  <si>
    <t xml:space="preserve">          Расходы на кап.ремонт гидроузла пгт Нижнеивкино</t>
  </si>
  <si>
    <t>13000R0650</t>
  </si>
  <si>
    <t xml:space="preserve">          Расходы на кап.ремонт гидроузла пгт Нижнеивкино за счет областной субсидии</t>
  </si>
  <si>
    <t>13000S0650</t>
  </si>
  <si>
    <t xml:space="preserve">      Дорожное хозяйство (дорожные фонды)</t>
  </si>
  <si>
    <t>0409</t>
  </si>
  <si>
    <t>1100000000</t>
  </si>
  <si>
    <t xml:space="preserve">          Содержание и ремонт автомобильных дорог общего пользования местного значения</t>
  </si>
  <si>
    <t>1100004110</t>
  </si>
  <si>
    <t xml:space="preserve">          Расходы на благоустройство дворовой территории по ул Курортная пгт. Нижнеивкино</t>
  </si>
  <si>
    <t>11000S5170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</si>
  <si>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</si>
  <si>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</si>
  <si>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</si>
  <si>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</si>
  <si>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>0700000000</t>
  </si>
  <si>
    <t xml:space="preserve">          Мероприятия в области жилищного хозяйства</t>
  </si>
  <si>
    <t>0700004200</t>
  </si>
  <si>
    <t xml:space="preserve">      Коммунальное хозяйство</t>
  </si>
  <si>
    <t>0502</t>
  </si>
  <si>
    <t xml:space="preserve">          Мероприятия в области коммунального хозяйства</t>
  </si>
  <si>
    <t>0700004300</t>
  </si>
  <si>
    <t xml:space="preserve">      Благоустройство</t>
  </si>
  <si>
    <t>0503</t>
  </si>
  <si>
    <t xml:space="preserve">          Уличное освещение</t>
  </si>
  <si>
    <t>0700004410</t>
  </si>
  <si>
    <t xml:space="preserve">          Организация и содержание мест захоронения</t>
  </si>
  <si>
    <t>0700004420</t>
  </si>
  <si>
    <t xml:space="preserve">          Прочие мероприятия по благоустройству городских округов и поселений</t>
  </si>
  <si>
    <t>0700004430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</si>
  <si>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</t>
  </si>
  <si>
    <t>0700015170</t>
  </si>
  <si>
    <t xml:space="preserve">        Муниципальная программа "Формирование современной городской среды муниципального образования Нижнеивкинское городское поселение на 2018-2024"</t>
  </si>
  <si>
    <t>1200000000</t>
  </si>
  <si>
    <t xml:space="preserve">          Реализация программ формирования современной городской среды</t>
  </si>
  <si>
    <t>120F255550</t>
  </si>
  <si>
    <t xml:space="preserve">          Расходы на благоустройство территории пгт Нижнеивкино за счет областной субсидии</t>
  </si>
  <si>
    <t>120S255550</t>
  </si>
  <si>
    <t xml:space="preserve">        Муниципальная программа "Комплексное развитие сельских территорий Нижнеивкинского городского поселения на 2020 год"</t>
  </si>
  <si>
    <t>1400000000</t>
  </si>
  <si>
    <t xml:space="preserve">          Обустройство площадок накопления твердых коммунальных отходов на территории Нижнеивкинского городского поселения</t>
  </si>
  <si>
    <t>1400015190</t>
  </si>
  <si>
    <t xml:space="preserve">          Обеспечение комплексного развития сельских территорий</t>
  </si>
  <si>
    <t>14000L5760</t>
  </si>
  <si>
    <t xml:space="preserve">    ОБРАЗОВАНИЕ</t>
  </si>
  <si>
    <t>0700</t>
  </si>
  <si>
    <t xml:space="preserve">      Профессиональная подготовка, переподготовка и повышение квалификации</t>
  </si>
  <si>
    <t>0705</t>
  </si>
  <si>
    <t xml:space="preserve">          Подготовка и повышение квалификации лиц, замещающих муниципальные должности, и муниципальных служащих</t>
  </si>
  <si>
    <t>0100015560</t>
  </si>
  <si>
    <t xml:space="preserve">    КУЛЬТУРА, КИНЕМАТОГРАФИЯ</t>
  </si>
  <si>
    <t>0800</t>
  </si>
  <si>
    <t xml:space="preserve">      Культура</t>
  </si>
  <si>
    <t>0801</t>
  </si>
  <si>
    <t>0800000000</t>
  </si>
  <si>
    <t xml:space="preserve">          Библиотека-клуб</t>
  </si>
  <si>
    <t>0800002300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</si>
  <si>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</si>
  <si>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</si>
  <si>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</si>
  <si>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</si>
  <si>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Ежемесячная доплата к пенсии муниципальным служащим</t>
  </si>
  <si>
    <t>0100008110</t>
  </si>
  <si>
    <t xml:space="preserve">            Социальное обеспечение и иные выплаты населению</t>
  </si>
  <si>
    <t>300</t>
  </si>
  <si>
    <t xml:space="preserve">    ФИЗИЧЕСКАЯ КУЛЬТУРА И СПОРТ</t>
  </si>
  <si>
    <t>1100</t>
  </si>
  <si>
    <t xml:space="preserve">      Массовый спорт</t>
  </si>
  <si>
    <t>1102</t>
  </si>
  <si>
    <t>1000000000</t>
  </si>
  <si>
    <t xml:space="preserve">          Мероприятия в области физической культуры и спорта</t>
  </si>
  <si>
    <t>1000004010</t>
  </si>
  <si>
    <t xml:space="preserve">Всего расходов:   </t>
  </si>
  <si>
    <t>к решению Нижнеивкинской</t>
  </si>
  <si>
    <t>Поселковой Думы</t>
  </si>
  <si>
    <t>ВЕДОМСТВЕННАЯ СТРУКТУРА</t>
  </si>
  <si>
    <t>Наименование показателя</t>
  </si>
  <si>
    <t xml:space="preserve">        Инвестиционные программы и проекты развития общественной инфраструктуры муниципальных образований в Кировской области</t>
  </si>
  <si>
    <t>1300000160</t>
  </si>
  <si>
    <t>1200255550</t>
  </si>
  <si>
    <t>1400005760</t>
  </si>
  <si>
    <t xml:space="preserve">Расходы на благоустройство территории пгт Нижнеивкино </t>
  </si>
  <si>
    <t>Расходы на обустройство площадок накопления твердых коммунальных отходов на территории Нижнеивкинского городского поселения</t>
  </si>
  <si>
    <t>Муниципальная программа "Формирование современной городской среды муниципального образования Нижнеивкинское городское поселение на 2018-2024"</t>
  </si>
  <si>
    <t>Муниципальная программа«Энергосбережение и повышения энергетической эффективности на территории Нижнеивкинского городского поселения на 2020-2024годы»</t>
  </si>
  <si>
    <t>Обеспечение муниципальной программы «Энергосбережение и повышения энергетической эффективности на территории Нижнеивкинского городского поселения на 2020-2024годы»</t>
  </si>
  <si>
    <t>Расходы на ремонт гидроузла пгт Нижнеивкино</t>
  </si>
  <si>
    <t xml:space="preserve">            Создание и деятельность в муниципальных образованиях административной (ых) комисии (ий)</t>
  </si>
  <si>
    <t>0100016050</t>
  </si>
  <si>
    <t xml:space="preserve">              Закупка товаров, работ и услуг для обеспечения государственных (муниципальных) нужд</t>
  </si>
  <si>
    <t>доб в росп</t>
  </si>
  <si>
    <t>убрать</t>
  </si>
  <si>
    <t xml:space="preserve">        Муниципальная программа "Обеспечение деятельности муниципального образования Нижнеивкинского городского поселения" по решению вопросов местного значения и переданных государственных полномочий" на 2020-2024 годы</t>
  </si>
  <si>
    <t xml:space="preserve"> Муниципальная програма "Развитие транспортной системы муниципального образования Нижнеивкинское городское поселение"</t>
  </si>
  <si>
    <t>Приложение № 6</t>
  </si>
  <si>
    <t>Приложение № 11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</si>
  <si>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</si>
  <si>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Защита населения и территории от чрезвычайных ситуаций природного и техногенного характера, пожарная безопасность</t>
  </si>
  <si>
    <t>11000S5175</t>
  </si>
  <si>
    <t>080001403А</t>
  </si>
  <si>
    <t xml:space="preserve">            Выравнивание обеспеченности муниципальных образований по реализации ими их отдельных расходных обязательств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</si>
  <si>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</si>
  <si>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Сумма всего (тыс.руб.) 2025 год</t>
  </si>
  <si>
    <t>Сумма на 2025 год</t>
  </si>
  <si>
    <t>010001403А</t>
  </si>
  <si>
    <t>Выравнивание обеспеченности муниципальных образований по реализации ими их отдельных расходных обязательств</t>
  </si>
  <si>
    <t>Муниципальная программа "Энергосбережение и повышения энергетической эффективности на территории Нижнеивкинского городского поселения"</t>
  </si>
  <si>
    <t xml:space="preserve">  Мероприятия в области энергосбережение и повышения энергетической эффективности</t>
  </si>
  <si>
    <t xml:space="preserve">        Муниципальная программа "Обеспечение деятельности муниципального образования Нижнеивкинского городского поселения" по решению вопросов местного значения и переданных государственных полномочий" на 2023-2027 годы</t>
  </si>
  <si>
    <t xml:space="preserve">        Муниципальная программа "Управление муниципальным имуществом Нижнеивкинского городского поселения 2023-2027 гг"</t>
  </si>
  <si>
    <t xml:space="preserve">              Закупка товаров, работ и услуг для обеспеченияпо управления, содержания, и ремонта муниципального имущества</t>
  </si>
  <si>
    <t xml:space="preserve">          Расходы на ремонт проезжей части пер.Солнечный</t>
  </si>
  <si>
    <t>Поддержка отрасли культуры</t>
  </si>
  <si>
    <t>08000L5190</t>
  </si>
  <si>
    <t xml:space="preserve">   Закупка товаров, работ и услуг для обеспечения государственных (муниципальных) нужд</t>
  </si>
  <si>
    <t xml:space="preserve">        Муниципальная программа "Пожарная безопасность и защита населения и территорий Нижнеивкинского городского поселения от чрезвычайных ситуаций на 2023-2027 гг"</t>
  </si>
  <si>
    <t xml:space="preserve">        Муниципальная програма "Развитие жилищно-коммунального хозяйства и благоустройства территории Нижнеивкинского городского поселения на 2023-2027 годы"</t>
  </si>
  <si>
    <t xml:space="preserve">        Муниципальная программа "Развитие физической культуры и спорта в Нижнеивкинском городском поселении 2023-2027 гг"</t>
  </si>
  <si>
    <t xml:space="preserve">        Муниципальная программа "Организация культурного обслуживания населения в Нижнеивкинском городском поселении на 2022-2026 годах"</t>
  </si>
  <si>
    <t xml:space="preserve">        Муниципальная програма "Дорожное хозяйство и развитие сети муниципальных автомобильных дорог общего пользования на территории муниципального образования Нижнеивкинское городское поселение на 2023-2027 годы"</t>
  </si>
  <si>
    <t xml:space="preserve">        Муниципальная программа "Охрана окружающей среды, воспроизводство и использование природных ресурсов на 2023-27 год"</t>
  </si>
  <si>
    <t xml:space="preserve">Муниципальная программа "Обеспечение безопасности жизнедеятельности населения </t>
  </si>
  <si>
    <t xml:space="preserve">Подпрограмма "Профилактика правонарушений и борьба с преступностью 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</si>
  <si>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</si>
  <si>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Субсидии на организацию деятельности народных дружин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</si>
  <si>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</si>
  <si>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0400001040</t>
  </si>
  <si>
    <t>0400000000</t>
  </si>
  <si>
    <t>0300000000</t>
  </si>
  <si>
    <t>0310000000</t>
  </si>
  <si>
    <t>0310015160</t>
  </si>
  <si>
    <t>0314</t>
  </si>
  <si>
    <t>1300004430</t>
  </si>
  <si>
    <t>Софинансирование по организацию деятельности народных дружин</t>
  </si>
  <si>
    <t>03100S5160</t>
  </si>
  <si>
    <t>031004010</t>
  </si>
  <si>
    <t>Организация деятельности дружин</t>
  </si>
  <si>
    <t xml:space="preserve">  Закупка товаров, работ и услуг для обеспечения государственных (муниципальных) нужд</t>
  </si>
  <si>
    <r>
      <t xml:space="preserve"> Капитальный ремонт.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>)</t>
    </r>
  </si>
  <si>
    <t xml:space="preserve">      софинансирование капитального ремонта и восстановления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значения)</t>
  </si>
  <si>
    <t xml:space="preserve">   Иные бюджетные ассигнования</t>
  </si>
  <si>
    <t>07000S17170</t>
  </si>
  <si>
    <t>Грант на реализацию проекта "Народный бюджет"</t>
  </si>
  <si>
    <t>Закупка товаров, работ и услуг для государственных (муниципальных)  нужд</t>
  </si>
  <si>
    <t>Средства поселения на реализацию проекта "Народный бюджет"</t>
  </si>
  <si>
    <t>0700017170</t>
  </si>
  <si>
    <t xml:space="preserve">          Иные бюджетные ассигнования</t>
  </si>
  <si>
    <t xml:space="preserve">расходов бюджета Нижнеивкинского городского поселения на 2024 год </t>
  </si>
  <si>
    <t>Сумма всего (тыс.руб.) на 2024</t>
  </si>
  <si>
    <t>расходов бюджета Нижнеивкинского городского поселения на  плановый период 2025-2026года</t>
  </si>
  <si>
    <t>Сумма всего (тыс.руб.) 2026 год</t>
  </si>
  <si>
    <t>010015560</t>
  </si>
  <si>
    <t>0100S5560</t>
  </si>
  <si>
    <t>Расходы на повышению уровня подготовки ОМС</t>
  </si>
  <si>
    <t>Повышение уровня подготовки ОМС</t>
  </si>
  <si>
    <t>Софинансирование по повышению уровня подготовки ОМС</t>
  </si>
  <si>
    <t>010000000</t>
  </si>
  <si>
    <t>Сумма на 2026 год</t>
  </si>
  <si>
    <t xml:space="preserve">    Создание мест (площадок) накопления тко</t>
  </si>
  <si>
    <t>1300Ж15540</t>
  </si>
  <si>
    <t>1300ЖS5540</t>
  </si>
  <si>
    <t>Уличное освещение</t>
  </si>
  <si>
    <t xml:space="preserve">      Закупка товаров, работ и услуг для обеспечения государственных (муниципальных) нужд</t>
  </si>
  <si>
    <t>Софинансирование расходов по уличному освещению</t>
  </si>
  <si>
    <t xml:space="preserve">     Закупка товаров, работ и услуг для обеспечения государственных (муниципальных) нужд</t>
  </si>
  <si>
    <t>120F2S5370</t>
  </si>
  <si>
    <t>120F215370</t>
  </si>
  <si>
    <t xml:space="preserve">               Образование</t>
  </si>
  <si>
    <t xml:space="preserve">  Образование</t>
  </si>
  <si>
    <t>0102051180</t>
  </si>
  <si>
    <t>11028S5210</t>
  </si>
  <si>
    <t xml:space="preserve">       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</si>
  <si>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0102016050</t>
  </si>
  <si>
    <t xml:space="preserve"> 0312015160</t>
  </si>
  <si>
    <t>03120S5160</t>
  </si>
  <si>
    <t>0101415560</t>
  </si>
  <si>
    <t>01014S5560</t>
  </si>
  <si>
    <t>11U0F15178</t>
  </si>
  <si>
    <t>11U0FS5178</t>
  </si>
  <si>
    <t>11Q51S7170</t>
  </si>
  <si>
    <t>11Q5117170</t>
  </si>
  <si>
    <t>07Q5117170</t>
  </si>
  <si>
    <t>07Q51S7170</t>
  </si>
  <si>
    <t xml:space="preserve">от 01.08.2024  №15/113 </t>
  </si>
  <si>
    <t>11Q2815080</t>
  </si>
  <si>
    <t>11Q28S15080</t>
  </si>
  <si>
    <t xml:space="preserve"> Софинансирование на осуществление дорожной деятельности</t>
  </si>
  <si>
    <t xml:space="preserve">          Осуществление дорожной деятельности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</si>
</sst>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1.5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rgb="FF000000"/>
      <name val="Arial CYR"/>
      <family val="2"/>
    </font>
    <font>
      <b/>
      <sz val="10"/>
      <name val="Arial"/>
      <family val="2"/>
      <charset val="204"/>
    </font>
    <font>
      <b/>
      <sz val="12"/>
      <color rgb="FFFF0000"/>
      <name val="Times New Roman"/>
      <family val="1"/>
      <charset val="204"/>
    </font>
    <font>
      <sz val="10"/>
      <color rgb="FF000000"/>
      <name val="Arial CYR"/>
      <charset val="204"/>
    </font>
    <font>
      <sz val="12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13" fillId="0" borderId="2">
      <alignment vertical="top" wrapText="1"/>
    </xf>
    <xf numFmtId="4" fontId="13" fillId="3" borderId="2">
      <alignment horizontal="right" vertical="top" shrinkToFit="1"/>
    </xf>
  </cellStyleXfs>
  <cellXfs count="152">
    <xf numFmtId="0" fontId="0" fillId="0" borderId="0" xfId="0"/>
    <xf numFmtId="0" fontId="0" fillId="0" borderId="0" xfId="0" applyProtection="1">
      <protection locked="0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/>
    </xf>
    <xf numFmtId="0" fontId="6" fillId="0" borderId="1" xfId="0" applyFont="1" applyBorder="1" applyAlignment="1">
      <alignment horizontal="left" vertical="top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/>
    </xf>
    <xf numFmtId="0" fontId="6" fillId="0" borderId="0" xfId="0" applyFont="1" applyProtection="1">
      <protection locked="0"/>
    </xf>
    <xf numFmtId="0" fontId="10" fillId="0" borderId="1" xfId="2" applyNumberFormat="1" applyFont="1" applyProtection="1"/>
    <xf numFmtId="0" fontId="10" fillId="0" borderId="2" xfId="5" applyNumberFormat="1" applyFont="1" applyProtection="1">
      <alignment horizontal="center" vertical="center" wrapText="1"/>
    </xf>
    <xf numFmtId="1" fontId="10" fillId="0" borderId="2" xfId="7" applyNumberFormat="1" applyFont="1" applyProtection="1">
      <alignment horizontal="center" vertical="top" shrinkToFit="1"/>
    </xf>
    <xf numFmtId="164" fontId="10" fillId="0" borderId="2" xfId="7" applyNumberFormat="1" applyFont="1" applyProtection="1">
      <alignment horizontal="center" vertical="top" shrinkToFit="1"/>
    </xf>
    <xf numFmtId="1" fontId="11" fillId="0" borderId="2" xfId="7" applyNumberFormat="1" applyFont="1" applyProtection="1">
      <alignment horizontal="center" vertical="top" shrinkToFit="1"/>
    </xf>
    <xf numFmtId="164" fontId="11" fillId="0" borderId="2" xfId="7" applyNumberFormat="1" applyFont="1" applyProtection="1">
      <alignment horizontal="center" vertical="top" shrinkToFit="1"/>
    </xf>
    <xf numFmtId="4" fontId="10" fillId="2" borderId="2" xfId="8" applyNumberFormat="1" applyFont="1" applyProtection="1">
      <alignment horizontal="right" vertical="top" shrinkToFit="1"/>
    </xf>
    <xf numFmtId="4" fontId="10" fillId="2" borderId="3" xfId="11" applyNumberFormat="1" applyFont="1" applyProtection="1">
      <alignment horizontal="right" vertical="top" shrinkToFit="1"/>
    </xf>
    <xf numFmtId="0" fontId="10" fillId="0" borderId="2" xfId="5" applyNumberFormat="1" applyFont="1" applyAlignment="1" applyProtection="1">
      <alignment horizontal="center" vertical="center" wrapText="1"/>
    </xf>
    <xf numFmtId="0" fontId="10" fillId="0" borderId="2" xfId="6" applyNumberFormat="1" applyFont="1" applyAlignment="1" applyProtection="1">
      <alignment vertical="top" wrapText="1"/>
    </xf>
    <xf numFmtId="0" fontId="10" fillId="0" borderId="1" xfId="2" applyNumberFormat="1" applyFont="1" applyAlignment="1" applyProtection="1">
      <alignment wrapText="1"/>
    </xf>
    <xf numFmtId="0" fontId="6" fillId="0" borderId="0" xfId="0" applyFont="1" applyAlignment="1" applyProtection="1">
      <alignment wrapText="1"/>
      <protection locked="0"/>
    </xf>
    <xf numFmtId="0" fontId="11" fillId="0" borderId="2" xfId="6" applyNumberFormat="1" applyFont="1" applyAlignment="1" applyProtection="1">
      <alignment vertical="top" wrapText="1"/>
    </xf>
    <xf numFmtId="0" fontId="10" fillId="0" borderId="6" xfId="6" applyNumberFormat="1" applyFont="1" applyBorder="1" applyAlignment="1" applyProtection="1">
      <alignment vertical="top" wrapText="1"/>
    </xf>
    <xf numFmtId="1" fontId="10" fillId="0" borderId="6" xfId="7" applyNumberFormat="1" applyFont="1" applyBorder="1" applyProtection="1">
      <alignment horizontal="center" vertical="top" shrinkToFit="1"/>
    </xf>
    <xf numFmtId="0" fontId="10" fillId="0" borderId="1" xfId="2" applyNumberFormat="1" applyFont="1" applyFill="1" applyProtection="1"/>
    <xf numFmtId="0" fontId="6" fillId="0" borderId="0" xfId="0" applyFont="1" applyFill="1" applyProtection="1">
      <protection locked="0"/>
    </xf>
    <xf numFmtId="0" fontId="10" fillId="0" borderId="2" xfId="5" applyNumberFormat="1" applyFont="1" applyFill="1" applyProtection="1">
      <alignment horizontal="center" vertical="center" wrapText="1"/>
    </xf>
    <xf numFmtId="0" fontId="10" fillId="0" borderId="2" xfId="6" applyNumberFormat="1" applyFont="1" applyFill="1" applyProtection="1">
      <alignment vertical="top" wrapText="1"/>
    </xf>
    <xf numFmtId="1" fontId="10" fillId="0" borderId="2" xfId="7" applyNumberFormat="1" applyFont="1" applyFill="1" applyProtection="1">
      <alignment horizontal="center" vertical="top" shrinkToFit="1"/>
    </xf>
    <xf numFmtId="4" fontId="10" fillId="0" borderId="2" xfId="8" applyNumberFormat="1" applyFont="1" applyFill="1" applyProtection="1">
      <alignment horizontal="right" vertical="top" shrinkToFit="1"/>
    </xf>
    <xf numFmtId="164" fontId="10" fillId="0" borderId="2" xfId="8" applyNumberFormat="1" applyFont="1" applyFill="1" applyAlignment="1" applyProtection="1">
      <alignment horizontal="center" vertical="top" shrinkToFit="1"/>
    </xf>
    <xf numFmtId="0" fontId="11" fillId="0" borderId="2" xfId="6" applyNumberFormat="1" applyFont="1" applyFill="1" applyProtection="1">
      <alignment vertical="top" wrapText="1"/>
    </xf>
    <xf numFmtId="1" fontId="11" fillId="0" borderId="2" xfId="7" applyNumberFormat="1" applyFont="1" applyFill="1" applyProtection="1">
      <alignment horizontal="center" vertical="top" shrinkToFit="1"/>
    </xf>
    <xf numFmtId="164" fontId="11" fillId="0" borderId="2" xfId="8" applyNumberFormat="1" applyFont="1" applyFill="1" applyAlignment="1" applyProtection="1">
      <alignment horizontal="center" vertical="top" shrinkToFit="1"/>
    </xf>
    <xf numFmtId="164" fontId="11" fillId="0" borderId="5" xfId="8" applyNumberFormat="1" applyFont="1" applyFill="1" applyBorder="1" applyAlignment="1" applyProtection="1">
      <alignment horizontal="center" vertical="top" shrinkToFit="1"/>
    </xf>
    <xf numFmtId="0" fontId="10" fillId="0" borderId="6" xfId="6" applyNumberFormat="1" applyFont="1" applyFill="1" applyBorder="1" applyProtection="1">
      <alignment vertical="top" wrapText="1"/>
    </xf>
    <xf numFmtId="1" fontId="10" fillId="0" borderId="6" xfId="7" applyNumberFormat="1" applyFont="1" applyFill="1" applyBorder="1" applyProtection="1">
      <alignment horizontal="center" vertical="top" shrinkToFit="1"/>
    </xf>
    <xf numFmtId="2" fontId="10" fillId="2" borderId="2" xfId="8" applyNumberFormat="1" applyFont="1" applyProtection="1">
      <alignment horizontal="right" vertical="top" shrinkToFit="1"/>
    </xf>
    <xf numFmtId="0" fontId="10" fillId="0" borderId="2" xfId="7" applyNumberFormat="1" applyFont="1" applyProtection="1">
      <alignment horizontal="center" vertical="top" shrinkToFit="1"/>
    </xf>
    <xf numFmtId="49" fontId="10" fillId="0" borderId="2" xfId="7" applyNumberFormat="1" applyFont="1" applyProtection="1">
      <alignment horizontal="center" vertical="top" shrinkToFit="1"/>
    </xf>
    <xf numFmtId="49" fontId="10" fillId="0" borderId="5" xfId="7" applyNumberFormat="1" applyFont="1" applyBorder="1" applyProtection="1">
      <alignment horizontal="center" vertical="top" shrinkToFit="1"/>
    </xf>
    <xf numFmtId="0" fontId="10" fillId="0" borderId="7" xfId="6" applyNumberFormat="1" applyFont="1" applyBorder="1" applyAlignment="1" applyProtection="1">
      <alignment vertical="top" wrapText="1"/>
    </xf>
    <xf numFmtId="0" fontId="6" fillId="0" borderId="4" xfId="0" applyFont="1" applyBorder="1" applyAlignment="1">
      <alignment wrapText="1"/>
    </xf>
    <xf numFmtId="4" fontId="12" fillId="2" borderId="2" xfId="8" applyNumberFormat="1" applyFont="1" applyProtection="1">
      <alignment horizontal="right" vertical="top" shrinkToFit="1"/>
    </xf>
    <xf numFmtId="0" fontId="6" fillId="0" borderId="1" xfId="0" applyFont="1" applyBorder="1" applyAlignment="1">
      <alignment horizontal="left" vertical="top"/>
    </xf>
    <xf numFmtId="0" fontId="12" fillId="0" borderId="1" xfId="0" applyFont="1" applyBorder="1" applyAlignment="1">
      <alignment horizontal="left" vertical="top"/>
    </xf>
    <xf numFmtId="0" fontId="14" fillId="0" borderId="1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vertical="top"/>
    </xf>
    <xf numFmtId="0" fontId="11" fillId="0" borderId="8" xfId="25" applyNumberFormat="1" applyFont="1" applyFill="1" applyBorder="1" applyAlignment="1" applyProtection="1">
      <alignment horizontal="left" vertical="top" wrapText="1"/>
    </xf>
    <xf numFmtId="0" fontId="10" fillId="0" borderId="8" xfId="25" applyNumberFormat="1" applyFont="1" applyFill="1" applyBorder="1" applyAlignment="1" applyProtection="1">
      <alignment horizontal="left" vertical="top" wrapText="1"/>
    </xf>
    <xf numFmtId="4" fontId="9" fillId="0" borderId="5" xfId="26" applyFont="1" applyFill="1" applyBorder="1" applyProtection="1">
      <alignment horizontal="right" vertical="top" shrinkToFit="1"/>
    </xf>
    <xf numFmtId="4" fontId="6" fillId="0" borderId="5" xfId="26" applyFont="1" applyFill="1" applyBorder="1" applyProtection="1">
      <alignment horizontal="right" vertical="top" shrinkToFit="1"/>
    </xf>
    <xf numFmtId="164" fontId="10" fillId="0" borderId="6" xfId="7" applyNumberFormat="1" applyFont="1" applyBorder="1" applyProtection="1">
      <alignment horizontal="center" vertical="top" shrinkToFit="1"/>
    </xf>
    <xf numFmtId="1" fontId="10" fillId="0" borderId="7" xfId="7" applyNumberFormat="1" applyFont="1" applyBorder="1" applyProtection="1">
      <alignment horizontal="center" vertical="top" shrinkToFit="1"/>
    </xf>
    <xf numFmtId="164" fontId="10" fillId="0" borderId="7" xfId="7" applyNumberFormat="1" applyFont="1" applyBorder="1" applyProtection="1">
      <alignment horizontal="center" vertical="top" shrinkToFit="1"/>
    </xf>
    <xf numFmtId="1" fontId="11" fillId="0" borderId="4" xfId="20" applyNumberFormat="1" applyFont="1" applyFill="1" applyBorder="1" applyAlignment="1" applyProtection="1">
      <alignment horizontal="center" vertical="top" shrinkToFit="1"/>
    </xf>
    <xf numFmtId="1" fontId="10" fillId="0" borderId="4" xfId="20" applyNumberFormat="1" applyFont="1" applyFill="1" applyBorder="1" applyAlignment="1" applyProtection="1">
      <alignment horizontal="center" vertical="top" shrinkToFit="1"/>
    </xf>
    <xf numFmtId="4" fontId="6" fillId="2" borderId="2" xfId="8" applyNumberFormat="1" applyFont="1" applyProtection="1">
      <alignment horizontal="right" vertical="top" shrinkToFit="1"/>
    </xf>
    <xf numFmtId="1" fontId="12" fillId="0" borderId="2" xfId="7" applyNumberFormat="1" applyFont="1" applyProtection="1">
      <alignment horizontal="center" vertical="top" shrinkToFit="1"/>
    </xf>
    <xf numFmtId="1" fontId="12" fillId="0" borderId="2" xfId="7" applyNumberFormat="1" applyFont="1" applyFill="1" applyProtection="1">
      <alignment horizontal="center" vertical="top" shrinkToFit="1"/>
    </xf>
    <xf numFmtId="4" fontId="10" fillId="0" borderId="2" xfId="8" applyNumberFormat="1" applyFont="1" applyFill="1" applyAlignment="1" applyProtection="1">
      <alignment horizontal="center" vertical="top" shrinkToFit="1"/>
    </xf>
    <xf numFmtId="4" fontId="9" fillId="0" borderId="9" xfId="26" applyFont="1" applyFill="1" applyBorder="1" applyProtection="1">
      <alignment horizontal="right" vertical="top" shrinkToFit="1"/>
    </xf>
    <xf numFmtId="4" fontId="6" fillId="0" borderId="9" xfId="26" applyFont="1" applyFill="1" applyBorder="1" applyProtection="1">
      <alignment horizontal="right" vertical="top" shrinkToFit="1"/>
    </xf>
    <xf numFmtId="164" fontId="10" fillId="0" borderId="6" xfId="8" applyNumberFormat="1" applyFont="1" applyFill="1" applyBorder="1" applyAlignment="1" applyProtection="1">
      <alignment horizontal="center" vertical="top" shrinkToFit="1"/>
    </xf>
    <xf numFmtId="4" fontId="10" fillId="0" borderId="6" xfId="8" applyNumberFormat="1" applyFont="1" applyFill="1" applyBorder="1" applyProtection="1">
      <alignment horizontal="right" vertical="top" shrinkToFit="1"/>
    </xf>
    <xf numFmtId="164" fontId="10" fillId="0" borderId="7" xfId="8" applyNumberFormat="1" applyFont="1" applyFill="1" applyBorder="1" applyAlignment="1" applyProtection="1">
      <alignment horizontal="center" vertical="top" shrinkToFit="1"/>
    </xf>
    <xf numFmtId="4" fontId="10" fillId="0" borderId="7" xfId="8" applyNumberFormat="1" applyFont="1" applyFill="1" applyBorder="1" applyProtection="1">
      <alignment horizontal="right" vertical="top" shrinkToFit="1"/>
    </xf>
    <xf numFmtId="0" fontId="14" fillId="0" borderId="4" xfId="0" applyNumberFormat="1" applyFont="1" applyFill="1" applyBorder="1" applyAlignment="1" applyProtection="1">
      <alignment vertical="top"/>
    </xf>
    <xf numFmtId="0" fontId="5" fillId="0" borderId="4" xfId="0" applyNumberFormat="1" applyFont="1" applyFill="1" applyBorder="1" applyAlignment="1" applyProtection="1">
      <alignment vertical="top"/>
    </xf>
    <xf numFmtId="4" fontId="10" fillId="2" borderId="8" xfId="8" applyNumberFormat="1" applyFont="1" applyBorder="1" applyProtection="1">
      <alignment horizontal="right" vertical="top" shrinkToFit="1"/>
    </xf>
    <xf numFmtId="164" fontId="11" fillId="0" borderId="7" xfId="8" applyNumberFormat="1" applyFont="1" applyFill="1" applyBorder="1" applyAlignment="1" applyProtection="1">
      <alignment horizontal="center" vertical="top" shrinkToFit="1"/>
    </xf>
    <xf numFmtId="0" fontId="0" fillId="0" borderId="4" xfId="0" applyBorder="1" applyProtection="1">
      <protection locked="0"/>
    </xf>
    <xf numFmtId="4" fontId="11" fillId="0" borderId="2" xfId="8" applyNumberFormat="1" applyFont="1" applyFill="1" applyAlignment="1" applyProtection="1">
      <alignment horizontal="center" vertical="top" shrinkToFit="1"/>
    </xf>
    <xf numFmtId="164" fontId="12" fillId="0" borderId="2" xfId="8" applyNumberFormat="1" applyFont="1" applyFill="1" applyAlignment="1" applyProtection="1">
      <alignment horizontal="center" vertical="top" shrinkToFit="1"/>
    </xf>
    <xf numFmtId="4" fontId="12" fillId="0" borderId="2" xfId="8" applyNumberFormat="1" applyFont="1" applyFill="1" applyProtection="1">
      <alignment horizontal="right" vertical="top" shrinkToFit="1"/>
    </xf>
    <xf numFmtId="0" fontId="6" fillId="0" borderId="2" xfId="6" applyNumberFormat="1" applyFont="1" applyFill="1" applyProtection="1">
      <alignment vertical="top" wrapText="1"/>
    </xf>
    <xf numFmtId="164" fontId="15" fillId="0" borderId="2" xfId="8" applyNumberFormat="1" applyFont="1" applyFill="1" applyAlignment="1" applyProtection="1">
      <alignment horizontal="center" vertical="top" shrinkToFit="1"/>
    </xf>
    <xf numFmtId="3" fontId="11" fillId="0" borderId="2" xfId="8" applyNumberFormat="1" applyFont="1" applyFill="1" applyAlignment="1" applyProtection="1">
      <alignment horizontal="center" vertical="top" shrinkToFit="1"/>
    </xf>
    <xf numFmtId="0" fontId="6" fillId="0" borderId="0" xfId="0" applyFont="1" applyAlignment="1">
      <alignment wrapText="1"/>
    </xf>
    <xf numFmtId="0" fontId="16" fillId="0" borderId="4" xfId="25" applyNumberFormat="1" applyFont="1" applyBorder="1" applyAlignment="1" applyProtection="1">
      <alignment horizontal="left" vertical="top" wrapText="1"/>
    </xf>
    <xf numFmtId="0" fontId="16" fillId="5" borderId="4" xfId="25" applyNumberFormat="1" applyFont="1" applyFill="1" applyBorder="1" applyAlignment="1" applyProtection="1">
      <alignment horizontal="left" vertical="top" wrapText="1"/>
    </xf>
    <xf numFmtId="1" fontId="10" fillId="0" borderId="1" xfId="7" applyNumberFormat="1" applyFont="1" applyBorder="1" applyProtection="1">
      <alignment horizontal="center" vertical="top" shrinkToFit="1"/>
    </xf>
    <xf numFmtId="0" fontId="17" fillId="0" borderId="0" xfId="0" applyFont="1" applyAlignment="1" applyProtection="1">
      <alignment wrapText="1"/>
      <protection locked="0"/>
    </xf>
    <xf numFmtId="1" fontId="10" fillId="0" borderId="5" xfId="7" applyNumberFormat="1" applyFont="1" applyBorder="1" applyProtection="1">
      <alignment horizontal="center" vertical="top" shrinkToFit="1"/>
    </xf>
    <xf numFmtId="0" fontId="11" fillId="0" borderId="7" xfId="6" applyNumberFormat="1" applyFont="1" applyBorder="1" applyAlignment="1" applyProtection="1">
      <alignment vertical="top" wrapText="1"/>
    </xf>
    <xf numFmtId="164" fontId="10" fillId="0" borderId="8" xfId="8" applyNumberFormat="1" applyFont="1" applyFill="1" applyBorder="1" applyAlignment="1" applyProtection="1">
      <alignment horizontal="center" vertical="top" shrinkToFit="1"/>
    </xf>
    <xf numFmtId="164" fontId="10" fillId="0" borderId="4" xfId="8" applyNumberFormat="1" applyFont="1" applyFill="1" applyBorder="1" applyAlignment="1" applyProtection="1">
      <alignment horizontal="center" vertical="top" shrinkToFit="1"/>
    </xf>
    <xf numFmtId="4" fontId="10" fillId="0" borderId="4" xfId="8" applyNumberFormat="1" applyFont="1" applyFill="1" applyBorder="1" applyProtection="1">
      <alignment horizontal="right" vertical="top" shrinkToFit="1"/>
    </xf>
    <xf numFmtId="49" fontId="10" fillId="0" borderId="4" xfId="20" applyNumberFormat="1" applyFont="1" applyFill="1" applyBorder="1" applyAlignment="1" applyProtection="1">
      <alignment horizontal="center" vertical="top" shrinkToFit="1"/>
    </xf>
    <xf numFmtId="4" fontId="12" fillId="2" borderId="8" xfId="8" applyNumberFormat="1" applyFont="1" applyBorder="1" applyProtection="1">
      <alignment horizontal="right" vertical="top" shrinkToFit="1"/>
    </xf>
    <xf numFmtId="0" fontId="17" fillId="0" borderId="4" xfId="0" applyFont="1" applyBorder="1" applyAlignment="1" applyProtection="1">
      <alignment wrapText="1"/>
      <protection locked="0"/>
    </xf>
    <xf numFmtId="49" fontId="10" fillId="0" borderId="2" xfId="7" applyNumberFormat="1" applyFont="1" applyFill="1" applyProtection="1">
      <alignment horizontal="center" vertical="top" shrinkToFit="1"/>
    </xf>
    <xf numFmtId="0" fontId="6" fillId="0" borderId="4" xfId="0" applyFont="1" applyBorder="1" applyAlignment="1">
      <alignment vertical="center" wrapText="1"/>
    </xf>
    <xf numFmtId="49" fontId="10" fillId="0" borderId="5" xfId="7" applyNumberFormat="1" applyFont="1" applyFill="1" applyBorder="1" applyProtection="1">
      <alignment horizontal="center" vertical="top" shrinkToFit="1"/>
    </xf>
    <xf numFmtId="49" fontId="6" fillId="0" borderId="2" xfId="7" applyNumberFormat="1" applyFont="1" applyProtection="1">
      <alignment horizontal="center" vertical="top" shrinkToFit="1"/>
    </xf>
    <xf numFmtId="0" fontId="6" fillId="0" borderId="1" xfId="0" applyFont="1" applyBorder="1" applyAlignment="1">
      <alignment vertical="center" wrapText="1"/>
    </xf>
    <xf numFmtId="1" fontId="10" fillId="0" borderId="10" xfId="7" applyNumberFormat="1" applyFont="1" applyBorder="1" applyProtection="1">
      <alignment horizontal="center" vertical="top" shrinkToFit="1"/>
    </xf>
    <xf numFmtId="4" fontId="10" fillId="2" borderId="5" xfId="8" applyNumberFormat="1" applyFont="1" applyBorder="1" applyProtection="1">
      <alignment horizontal="right" vertical="top" shrinkToFit="1"/>
    </xf>
    <xf numFmtId="164" fontId="10" fillId="0" borderId="4" xfId="7" applyNumberFormat="1" applyFont="1" applyBorder="1" applyProtection="1">
      <alignment horizontal="center" vertical="top" shrinkToFit="1"/>
    </xf>
    <xf numFmtId="0" fontId="10" fillId="0" borderId="0" xfId="0" applyFont="1" applyAlignment="1">
      <alignment horizontal="justify" vertical="center"/>
    </xf>
    <xf numFmtId="0" fontId="18" fillId="0" borderId="11" xfId="0" applyFont="1" applyBorder="1" applyAlignment="1">
      <alignment vertical="center" wrapText="1"/>
    </xf>
    <xf numFmtId="0" fontId="10" fillId="0" borderId="4" xfId="6" applyNumberFormat="1" applyFont="1" applyBorder="1" applyAlignment="1" applyProtection="1">
      <alignment vertical="top" wrapText="1"/>
    </xf>
    <xf numFmtId="164" fontId="10" fillId="0" borderId="1" xfId="8" applyNumberFormat="1" applyFont="1" applyFill="1" applyBorder="1" applyAlignment="1" applyProtection="1">
      <alignment horizontal="center" vertical="top" shrinkToFit="1"/>
    </xf>
    <xf numFmtId="164" fontId="10" fillId="0" borderId="12" xfId="8" applyNumberFormat="1" applyFont="1" applyFill="1" applyBorder="1" applyAlignment="1" applyProtection="1">
      <alignment horizontal="center" vertical="top" shrinkToFit="1"/>
    </xf>
    <xf numFmtId="49" fontId="10" fillId="0" borderId="6" xfId="7" applyNumberFormat="1" applyFont="1" applyBorder="1" applyProtection="1">
      <alignment horizontal="center" vertical="top" shrinkToFit="1"/>
    </xf>
    <xf numFmtId="4" fontId="12" fillId="2" borderId="13" xfId="8" applyNumberFormat="1" applyFont="1" applyBorder="1" applyProtection="1">
      <alignment horizontal="right" vertical="top" shrinkToFit="1"/>
    </xf>
    <xf numFmtId="2" fontId="6" fillId="0" borderId="14" xfId="0" applyNumberFormat="1" applyFont="1" applyBorder="1" applyAlignment="1" applyProtection="1">
      <alignment vertical="top"/>
      <protection locked="0"/>
    </xf>
    <xf numFmtId="0" fontId="10" fillId="0" borderId="7" xfId="6" applyNumberFormat="1" applyFont="1" applyFill="1" applyBorder="1" applyProtection="1">
      <alignment vertical="top" wrapText="1"/>
    </xf>
    <xf numFmtId="1" fontId="10" fillId="0" borderId="7" xfId="7" applyNumberFormat="1" applyFont="1" applyFill="1" applyBorder="1" applyProtection="1">
      <alignment horizontal="center" vertical="top" shrinkToFit="1"/>
    </xf>
    <xf numFmtId="0" fontId="6" fillId="0" borderId="4" xfId="0" applyFont="1" applyFill="1" applyBorder="1" applyProtection="1">
      <protection locked="0"/>
    </xf>
    <xf numFmtId="1" fontId="10" fillId="0" borderId="4" xfId="7" applyNumberFormat="1" applyFont="1" applyBorder="1" applyProtection="1">
      <alignment horizontal="center" vertical="top" shrinkToFit="1"/>
    </xf>
    <xf numFmtId="49" fontId="10" fillId="0" borderId="4" xfId="7" applyNumberFormat="1" applyFont="1" applyBorder="1" applyProtection="1">
      <alignment horizontal="center" vertical="top" shrinkToFit="1"/>
    </xf>
    <xf numFmtId="4" fontId="12" fillId="2" borderId="4" xfId="8" applyNumberFormat="1" applyFont="1" applyBorder="1" applyProtection="1">
      <alignment horizontal="right" vertical="top" shrinkToFit="1"/>
    </xf>
    <xf numFmtId="0" fontId="18" fillId="0" borderId="1" xfId="0" applyFont="1" applyBorder="1" applyAlignment="1">
      <alignment vertical="center" wrapText="1"/>
    </xf>
    <xf numFmtId="1" fontId="10" fillId="0" borderId="5" xfId="7" applyNumberFormat="1" applyFont="1" applyFill="1" applyBorder="1" applyProtection="1">
      <alignment horizontal="center" vertical="top" shrinkToFit="1"/>
    </xf>
    <xf numFmtId="0" fontId="18" fillId="0" borderId="15" xfId="0" applyFont="1" applyBorder="1" applyAlignment="1">
      <alignment vertical="center" wrapText="1"/>
    </xf>
    <xf numFmtId="0" fontId="18" fillId="0" borderId="4" xfId="0" applyFont="1" applyBorder="1" applyAlignment="1">
      <alignment vertical="center" wrapText="1"/>
    </xf>
    <xf numFmtId="4" fontId="11" fillId="0" borderId="16" xfId="11" applyNumberFormat="1" applyFont="1" applyFill="1" applyBorder="1" applyAlignment="1" applyProtection="1">
      <alignment horizontal="center" vertical="top" shrinkToFit="1"/>
    </xf>
    <xf numFmtId="4" fontId="10" fillId="0" borderId="17" xfId="11" applyNumberFormat="1" applyFont="1" applyFill="1" applyBorder="1" applyProtection="1">
      <alignment horizontal="right" vertical="top" shrinkToFit="1"/>
    </xf>
    <xf numFmtId="49" fontId="10" fillId="0" borderId="2" xfId="7" applyNumberFormat="1" applyFont="1" applyAlignment="1" applyProtection="1">
      <alignment horizontal="center" vertical="top" shrinkToFit="1"/>
    </xf>
    <xf numFmtId="4" fontId="0" fillId="0" borderId="0" xfId="0" applyNumberFormat="1" applyProtection="1">
      <protection locked="0"/>
    </xf>
    <xf numFmtId="49" fontId="11" fillId="0" borderId="4" xfId="20" applyNumberFormat="1" applyFont="1" applyFill="1" applyBorder="1" applyAlignment="1" applyProtection="1">
      <alignment horizontal="center" vertical="top" shrinkToFit="1"/>
    </xf>
    <xf numFmtId="164" fontId="10" fillId="0" borderId="18" xfId="8" applyNumberFormat="1" applyFont="1" applyFill="1" applyBorder="1" applyAlignment="1" applyProtection="1">
      <alignment horizontal="center" vertical="top" shrinkToFit="1"/>
    </xf>
    <xf numFmtId="4" fontId="10" fillId="2" borderId="7" xfId="8" applyNumberFormat="1" applyFont="1" applyBorder="1" applyProtection="1">
      <alignment horizontal="right" vertical="top" shrinkToFit="1"/>
    </xf>
    <xf numFmtId="0" fontId="6" fillId="0" borderId="4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6" applyNumberFormat="1" applyFont="1" applyAlignment="1" applyProtection="1">
      <alignment horizontal="center" vertical="top" wrapText="1"/>
    </xf>
    <xf numFmtId="0" fontId="10" fillId="0" borderId="2" xfId="6" applyNumberFormat="1" applyFont="1" applyAlignment="1" applyProtection="1">
      <alignment horizontal="center" vertical="top" wrapText="1"/>
    </xf>
    <xf numFmtId="0" fontId="18" fillId="0" borderId="1" xfId="0" applyFont="1" applyBorder="1" applyAlignment="1">
      <alignment horizontal="center" vertical="center" wrapText="1"/>
    </xf>
    <xf numFmtId="0" fontId="10" fillId="0" borderId="4" xfId="6" applyNumberFormat="1" applyFont="1" applyBorder="1" applyAlignment="1" applyProtection="1">
      <alignment horizontal="center" vertical="top" wrapText="1"/>
    </xf>
    <xf numFmtId="0" fontId="10" fillId="0" borderId="7" xfId="6" applyNumberFormat="1" applyFont="1" applyBorder="1" applyAlignment="1" applyProtection="1">
      <alignment horizontal="center" vertical="top" wrapText="1"/>
    </xf>
    <xf numFmtId="0" fontId="16" fillId="5" borderId="4" xfId="25" applyNumberFormat="1" applyFont="1" applyFill="1" applyBorder="1" applyAlignment="1" applyProtection="1">
      <alignment horizontal="center" vertical="top" wrapText="1"/>
    </xf>
    <xf numFmtId="0" fontId="6" fillId="0" borderId="0" xfId="0" applyFont="1"/>
    <xf numFmtId="1" fontId="19" fillId="0" borderId="2" xfId="7" applyNumberFormat="1" applyFont="1" applyFill="1" applyProtection="1">
      <alignment horizontal="center" vertical="top" shrinkToFit="1"/>
    </xf>
    <xf numFmtId="0" fontId="10" fillId="0" borderId="1" xfId="13" applyNumberFormat="1" applyFont="1" applyProtection="1">
      <alignment horizontal="left" wrapText="1"/>
    </xf>
    <xf numFmtId="0" fontId="10" fillId="0" borderId="1" xfId="13" applyFont="1">
      <alignment horizontal="left" wrapText="1"/>
    </xf>
    <xf numFmtId="0" fontId="9" fillId="0" borderId="1" xfId="0" applyFont="1" applyBorder="1" applyAlignment="1">
      <alignment horizontal="center" vertical="top"/>
    </xf>
    <xf numFmtId="0" fontId="10" fillId="0" borderId="1" xfId="4" applyNumberFormat="1" applyFont="1" applyProtection="1">
      <alignment horizontal="right"/>
    </xf>
    <xf numFmtId="0" fontId="10" fillId="0" borderId="1" xfId="4" applyFont="1">
      <alignment horizontal="right"/>
    </xf>
    <xf numFmtId="0" fontId="11" fillId="0" borderId="4" xfId="10" applyNumberFormat="1" applyFont="1" applyBorder="1" applyAlignment="1" applyProtection="1">
      <alignment horizontal="left"/>
    </xf>
    <xf numFmtId="0" fontId="11" fillId="0" borderId="4" xfId="10" applyFont="1" applyBorder="1" applyAlignment="1">
      <alignment horizontal="left"/>
    </xf>
    <xf numFmtId="0" fontId="10" fillId="0" borderId="1" xfId="4" applyNumberFormat="1" applyFont="1" applyFill="1" applyProtection="1">
      <alignment horizontal="right"/>
    </xf>
    <xf numFmtId="0" fontId="10" fillId="0" borderId="1" xfId="4" applyFont="1" applyFill="1">
      <alignment horizontal="right"/>
    </xf>
    <xf numFmtId="0" fontId="11" fillId="0" borderId="4" xfId="10" applyNumberFormat="1" applyFont="1" applyFill="1" applyBorder="1" applyAlignment="1" applyProtection="1">
      <alignment horizontal="left"/>
    </xf>
    <xf numFmtId="0" fontId="11" fillId="0" borderId="4" xfId="10" applyFont="1" applyFill="1" applyBorder="1" applyAlignment="1">
      <alignment horizontal="left"/>
    </xf>
    <xf numFmtId="0" fontId="10" fillId="0" borderId="1" xfId="13" applyNumberFormat="1" applyFont="1" applyFill="1" applyProtection="1">
      <alignment horizontal="left" wrapText="1"/>
    </xf>
    <xf numFmtId="0" fontId="10" fillId="0" borderId="1" xfId="13" applyFont="1" applyFill="1">
      <alignment horizontal="left" wrapText="1"/>
    </xf>
    <xf numFmtId="0" fontId="6" fillId="0" borderId="1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top"/>
    </xf>
  </cellXfs>
  <cellStyles count="27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60" xfId="25"/>
    <cellStyle name="xl63" xfId="2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1"/>
  <sheetViews>
    <sheetView showGridLines="0" topLeftCell="A198" zoomScaleSheetLayoutView="100" workbookViewId="0">
      <selection activeCell="F214" sqref="F214"/>
    </sheetView>
  </sheetViews>
  <sheetFormatPr defaultColWidth="9.109375" defaultRowHeight="15.6" outlineLevelRow="5" x14ac:dyDescent="0.3"/>
  <cols>
    <col min="1" max="1" width="72" style="23" customWidth="1"/>
    <col min="2" max="3" width="7.6640625" style="11" customWidth="1"/>
    <col min="4" max="4" width="10.6640625" style="11" customWidth="1"/>
    <col min="5" max="5" width="7.6640625" style="11" customWidth="1"/>
    <col min="6" max="6" width="14.5546875" style="11" customWidth="1"/>
    <col min="7" max="7" width="11.6640625" style="11" hidden="1" customWidth="1"/>
    <col min="8" max="8" width="13.6640625" style="1" customWidth="1"/>
    <col min="9" max="10" width="9.109375" style="1" customWidth="1"/>
    <col min="11" max="16384" width="9.109375" style="1"/>
  </cols>
  <sheetData>
    <row r="1" spans="1:7" x14ac:dyDescent="0.3">
      <c r="A1" s="9"/>
      <c r="B1" s="10"/>
      <c r="C1" s="10"/>
      <c r="D1" s="8" t="s">
        <v>157</v>
      </c>
      <c r="E1" s="8"/>
      <c r="F1" s="8"/>
    </row>
    <row r="2" spans="1:7" x14ac:dyDescent="0.3">
      <c r="A2" s="9"/>
      <c r="B2" s="10"/>
      <c r="C2" s="10"/>
      <c r="D2" s="8" t="s">
        <v>136</v>
      </c>
      <c r="E2" s="8"/>
      <c r="F2" s="8"/>
    </row>
    <row r="3" spans="1:7" x14ac:dyDescent="0.3">
      <c r="A3" s="9"/>
      <c r="B3" s="10"/>
      <c r="C3" s="10"/>
      <c r="D3" s="8" t="s">
        <v>137</v>
      </c>
      <c r="E3" s="8"/>
      <c r="F3" s="8"/>
    </row>
    <row r="4" spans="1:7" x14ac:dyDescent="0.3">
      <c r="A4" s="9"/>
      <c r="B4" s="10"/>
      <c r="C4" s="10"/>
      <c r="D4" s="47" t="s">
        <v>246</v>
      </c>
      <c r="E4" s="48"/>
      <c r="F4" s="48"/>
    </row>
    <row r="5" spans="1:7" x14ac:dyDescent="0.3">
      <c r="A5" s="9"/>
      <c r="B5" s="10"/>
      <c r="C5" s="10"/>
      <c r="D5" s="10"/>
      <c r="E5" s="10"/>
      <c r="F5" s="10"/>
      <c r="G5" s="10"/>
    </row>
    <row r="6" spans="1:7" x14ac:dyDescent="0.3">
      <c r="A6" s="139" t="s">
        <v>138</v>
      </c>
      <c r="B6" s="139"/>
      <c r="C6" s="139"/>
      <c r="D6" s="139"/>
      <c r="E6" s="139"/>
      <c r="F6" s="139"/>
      <c r="G6" s="139"/>
    </row>
    <row r="7" spans="1:7" x14ac:dyDescent="0.3">
      <c r="A7" s="139" t="s">
        <v>210</v>
      </c>
      <c r="B7" s="139"/>
      <c r="C7" s="139"/>
      <c r="D7" s="139"/>
      <c r="E7" s="139"/>
      <c r="F7" s="139"/>
      <c r="G7" s="139"/>
    </row>
    <row r="8" spans="1:7" ht="12" customHeight="1" x14ac:dyDescent="0.3">
      <c r="A8" s="140"/>
      <c r="B8" s="141"/>
      <c r="C8" s="141"/>
      <c r="D8" s="141"/>
      <c r="E8" s="141"/>
      <c r="F8" s="141"/>
      <c r="G8" s="141"/>
    </row>
    <row r="9" spans="1:7" ht="50.25" customHeight="1" x14ac:dyDescent="0.3">
      <c r="A9" s="20" t="s">
        <v>139</v>
      </c>
      <c r="B9" s="13" t="s">
        <v>0</v>
      </c>
      <c r="C9" s="13" t="s">
        <v>1</v>
      </c>
      <c r="D9" s="13" t="s">
        <v>2</v>
      </c>
      <c r="E9" s="13" t="s">
        <v>3</v>
      </c>
      <c r="F9" s="13" t="s">
        <v>211</v>
      </c>
      <c r="G9" s="13"/>
    </row>
    <row r="10" spans="1:7" ht="31.2" x14ac:dyDescent="0.3">
      <c r="A10" s="24" t="s">
        <v>4</v>
      </c>
      <c r="B10" s="16" t="s">
        <v>5</v>
      </c>
      <c r="C10" s="16" t="s">
        <v>6</v>
      </c>
      <c r="D10" s="16" t="s">
        <v>7</v>
      </c>
      <c r="E10" s="16" t="s">
        <v>8</v>
      </c>
      <c r="F10" s="17">
        <f>G10/1000+0.1</f>
        <v>25907.043559999998</v>
      </c>
      <c r="G10" s="18">
        <f>G11+G62+G68+G82+G114+G181+G186+G198+G203+G165+G167</f>
        <v>25906943.559999999</v>
      </c>
    </row>
    <row r="11" spans="1:7" outlineLevel="1" x14ac:dyDescent="0.3">
      <c r="A11" s="24" t="s">
        <v>9</v>
      </c>
      <c r="B11" s="16" t="s">
        <v>5</v>
      </c>
      <c r="C11" s="16" t="s">
        <v>10</v>
      </c>
      <c r="D11" s="16" t="s">
        <v>7</v>
      </c>
      <c r="E11" s="16" t="s">
        <v>8</v>
      </c>
      <c r="F11" s="17">
        <f>G11/1000</f>
        <v>6610.3578299999999</v>
      </c>
      <c r="G11" s="18">
        <f>G13+G17+G31+G39</f>
        <v>6610357.8300000001</v>
      </c>
    </row>
    <row r="12" spans="1:7" hidden="1" outlineLevel="1" x14ac:dyDescent="0.3">
      <c r="A12" s="24"/>
      <c r="B12" s="16"/>
      <c r="C12" s="16"/>
      <c r="D12" s="16"/>
      <c r="E12" s="16"/>
      <c r="F12" s="17"/>
      <c r="G12" s="18"/>
    </row>
    <row r="13" spans="1:7" ht="33.6" customHeight="1" outlineLevel="2" x14ac:dyDescent="0.3">
      <c r="A13" s="21" t="s">
        <v>11</v>
      </c>
      <c r="B13" s="14" t="s">
        <v>5</v>
      </c>
      <c r="C13" s="14" t="s">
        <v>12</v>
      </c>
      <c r="D13" s="14" t="s">
        <v>7</v>
      </c>
      <c r="E13" s="14" t="s">
        <v>8</v>
      </c>
      <c r="F13" s="15">
        <f t="shared" ref="F13:F16" si="0">G13/1000</f>
        <v>987.81</v>
      </c>
      <c r="G13" s="18">
        <f t="shared" ref="G13:G15" si="1">G14</f>
        <v>987810</v>
      </c>
    </row>
    <row r="14" spans="1:7" ht="64.8" customHeight="1" outlineLevel="3" x14ac:dyDescent="0.3">
      <c r="A14" s="21" t="s">
        <v>171</v>
      </c>
      <c r="B14" s="14" t="s">
        <v>5</v>
      </c>
      <c r="C14" s="14" t="s">
        <v>12</v>
      </c>
      <c r="D14" s="14" t="s">
        <v>14</v>
      </c>
      <c r="E14" s="14" t="s">
        <v>8</v>
      </c>
      <c r="F14" s="15">
        <f t="shared" si="0"/>
        <v>987.81</v>
      </c>
      <c r="G14" s="18">
        <f t="shared" si="1"/>
        <v>987810</v>
      </c>
    </row>
    <row r="15" spans="1:7" outlineLevel="4" x14ac:dyDescent="0.3">
      <c r="A15" s="21" t="s">
        <v>15</v>
      </c>
      <c r="B15" s="14" t="s">
        <v>5</v>
      </c>
      <c r="C15" s="14" t="s">
        <v>12</v>
      </c>
      <c r="D15" s="14" t="s">
        <v>16</v>
      </c>
      <c r="E15" s="14" t="s">
        <v>8</v>
      </c>
      <c r="F15" s="15">
        <f t="shared" si="0"/>
        <v>987.81</v>
      </c>
      <c r="G15" s="18">
        <f t="shared" si="1"/>
        <v>987810</v>
      </c>
    </row>
    <row r="16" spans="1:7" ht="58.8" customHeight="1" outlineLevel="5" x14ac:dyDescent="0.3">
      <c r="A16" s="21" t="s">
        <v>17</v>
      </c>
      <c r="B16" s="14" t="s">
        <v>5</v>
      </c>
      <c r="C16" s="14" t="s">
        <v>12</v>
      </c>
      <c r="D16" s="14" t="s">
        <v>16</v>
      </c>
      <c r="E16" s="14" t="s">
        <v>18</v>
      </c>
      <c r="F16" s="15">
        <f t="shared" si="0"/>
        <v>987.81</v>
      </c>
      <c r="G16" s="18">
        <f>904700+41700-12500+53910</f>
        <v>987810</v>
      </c>
    </row>
    <row r="17" spans="1:7" ht="45.6" customHeight="1" outlineLevel="2" x14ac:dyDescent="0.3">
      <c r="A17" s="21" t="s">
        <v>19</v>
      </c>
      <c r="B17" s="14" t="s">
        <v>5</v>
      </c>
      <c r="C17" s="14" t="s">
        <v>20</v>
      </c>
      <c r="D17" s="14" t="s">
        <v>7</v>
      </c>
      <c r="E17" s="14" t="s">
        <v>8</v>
      </c>
      <c r="F17" s="15">
        <f t="shared" ref="F17:F118" si="2">G17/1000</f>
        <v>3612.1921000000002</v>
      </c>
      <c r="G17" s="18">
        <f>G18+G28</f>
        <v>3612192.1</v>
      </c>
    </row>
    <row r="18" spans="1:7" ht="64.8" customHeight="1" outlineLevel="3" x14ac:dyDescent="0.3">
      <c r="A18" s="21" t="s">
        <v>171</v>
      </c>
      <c r="B18" s="14" t="s">
        <v>5</v>
      </c>
      <c r="C18" s="14" t="s">
        <v>20</v>
      </c>
      <c r="D18" s="14" t="s">
        <v>14</v>
      </c>
      <c r="E18" s="14" t="s">
        <v>8</v>
      </c>
      <c r="F18" s="15">
        <f t="shared" si="2"/>
        <v>3431.0921000000003</v>
      </c>
      <c r="G18" s="18">
        <f>G19+G23</f>
        <v>3431092.1</v>
      </c>
    </row>
    <row r="19" spans="1:7" ht="19.2" customHeight="1" outlineLevel="4" x14ac:dyDescent="0.3">
      <c r="A19" s="21" t="s">
        <v>21</v>
      </c>
      <c r="B19" s="14" t="s">
        <v>5</v>
      </c>
      <c r="C19" s="14" t="s">
        <v>20</v>
      </c>
      <c r="D19" s="14" t="s">
        <v>22</v>
      </c>
      <c r="E19" s="14" t="s">
        <v>8</v>
      </c>
      <c r="F19" s="15">
        <f t="shared" si="2"/>
        <v>3431.0921000000003</v>
      </c>
      <c r="G19" s="18">
        <f>G20+G21+G22</f>
        <v>3431092.1</v>
      </c>
    </row>
    <row r="20" spans="1:7" ht="64.8" customHeight="1" outlineLevel="5" x14ac:dyDescent="0.3">
      <c r="A20" s="21" t="s">
        <v>17</v>
      </c>
      <c r="B20" s="14" t="s">
        <v>5</v>
      </c>
      <c r="C20" s="14" t="s">
        <v>20</v>
      </c>
      <c r="D20" s="14" t="s">
        <v>22</v>
      </c>
      <c r="E20" s="14" t="s">
        <v>18</v>
      </c>
      <c r="F20" s="15">
        <f t="shared" si="2"/>
        <v>2588.4</v>
      </c>
      <c r="G20" s="18">
        <f>2574500+13900</f>
        <v>2588400</v>
      </c>
    </row>
    <row r="21" spans="1:7" ht="31.2" outlineLevel="5" x14ac:dyDescent="0.3">
      <c r="A21" s="21" t="s">
        <v>23</v>
      </c>
      <c r="B21" s="14" t="s">
        <v>5</v>
      </c>
      <c r="C21" s="14" t="s">
        <v>20</v>
      </c>
      <c r="D21" s="14" t="s">
        <v>22</v>
      </c>
      <c r="E21" s="14" t="s">
        <v>24</v>
      </c>
      <c r="F21" s="15">
        <f t="shared" si="2"/>
        <v>736.9221</v>
      </c>
      <c r="G21" s="46">
        <f>524634+3000+196788.1+12500</f>
        <v>736922.1</v>
      </c>
    </row>
    <row r="22" spans="1:7" outlineLevel="5" x14ac:dyDescent="0.3">
      <c r="A22" s="25" t="s">
        <v>25</v>
      </c>
      <c r="B22" s="14" t="s">
        <v>5</v>
      </c>
      <c r="C22" s="14" t="s">
        <v>20</v>
      </c>
      <c r="D22" s="14" t="s">
        <v>22</v>
      </c>
      <c r="E22" s="14" t="s">
        <v>26</v>
      </c>
      <c r="F22" s="15">
        <f t="shared" si="2"/>
        <v>105.77</v>
      </c>
      <c r="G22" s="46">
        <f>70770+35000</f>
        <v>105770</v>
      </c>
    </row>
    <row r="23" spans="1:7" outlineLevel="5" x14ac:dyDescent="0.3">
      <c r="A23" s="104" t="s">
        <v>216</v>
      </c>
      <c r="B23" s="86">
        <v>981</v>
      </c>
      <c r="C23" s="42" t="s">
        <v>20</v>
      </c>
      <c r="D23" s="42" t="s">
        <v>219</v>
      </c>
      <c r="E23" s="42" t="s">
        <v>8</v>
      </c>
      <c r="F23" s="15">
        <f t="shared" si="2"/>
        <v>0</v>
      </c>
      <c r="G23" s="46">
        <f>G24+G26</f>
        <v>0</v>
      </c>
    </row>
    <row r="24" spans="1:7" outlineLevel="5" x14ac:dyDescent="0.3">
      <c r="A24" s="104" t="s">
        <v>217</v>
      </c>
      <c r="B24" s="86">
        <v>981</v>
      </c>
      <c r="C24" s="42" t="s">
        <v>20</v>
      </c>
      <c r="D24" s="42" t="s">
        <v>214</v>
      </c>
      <c r="E24" s="42" t="s">
        <v>8</v>
      </c>
      <c r="F24" s="15">
        <f t="shared" si="2"/>
        <v>0</v>
      </c>
      <c r="G24" s="46">
        <f>G25</f>
        <v>0</v>
      </c>
    </row>
    <row r="25" spans="1:7" ht="33" customHeight="1" outlineLevel="5" x14ac:dyDescent="0.3">
      <c r="A25" s="104" t="s">
        <v>173</v>
      </c>
      <c r="B25" s="86">
        <v>981</v>
      </c>
      <c r="C25" s="42" t="s">
        <v>20</v>
      </c>
      <c r="D25" s="42" t="s">
        <v>214</v>
      </c>
      <c r="E25" s="14">
        <v>200</v>
      </c>
      <c r="F25" s="15">
        <f t="shared" si="2"/>
        <v>0</v>
      </c>
      <c r="G25" s="46">
        <v>0</v>
      </c>
    </row>
    <row r="26" spans="1:7" ht="21.6" customHeight="1" outlineLevel="5" x14ac:dyDescent="0.3">
      <c r="A26" s="104" t="s">
        <v>218</v>
      </c>
      <c r="B26" s="86">
        <v>981</v>
      </c>
      <c r="C26" s="42" t="s">
        <v>20</v>
      </c>
      <c r="D26" s="42" t="s">
        <v>215</v>
      </c>
      <c r="E26" s="42" t="s">
        <v>8</v>
      </c>
      <c r="F26" s="15">
        <f t="shared" si="2"/>
        <v>0</v>
      </c>
      <c r="G26" s="46">
        <f>G27</f>
        <v>0</v>
      </c>
    </row>
    <row r="27" spans="1:7" ht="36" customHeight="1" outlineLevel="5" x14ac:dyDescent="0.3">
      <c r="A27" s="104" t="s">
        <v>173</v>
      </c>
      <c r="B27" s="86">
        <v>981</v>
      </c>
      <c r="C27" s="42" t="s">
        <v>20</v>
      </c>
      <c r="D27" s="42" t="s">
        <v>215</v>
      </c>
      <c r="E27" s="14">
        <v>200</v>
      </c>
      <c r="F27" s="15">
        <f t="shared" si="2"/>
        <v>0</v>
      </c>
      <c r="G27" s="46">
        <v>0</v>
      </c>
    </row>
    <row r="28" spans="1:7" ht="46.8" outlineLevel="5" x14ac:dyDescent="0.3">
      <c r="A28" s="95" t="s">
        <v>147</v>
      </c>
      <c r="B28" s="43" t="s">
        <v>5</v>
      </c>
      <c r="C28" s="42" t="s">
        <v>20</v>
      </c>
      <c r="D28" s="42" t="s">
        <v>189</v>
      </c>
      <c r="E28" s="42" t="s">
        <v>8</v>
      </c>
      <c r="F28" s="15">
        <f t="shared" si="2"/>
        <v>181.1</v>
      </c>
      <c r="G28" s="18">
        <f>G29</f>
        <v>181100</v>
      </c>
    </row>
    <row r="29" spans="1:7" ht="46.8" outlineLevel="5" x14ac:dyDescent="0.3">
      <c r="A29" s="45" t="s">
        <v>148</v>
      </c>
      <c r="B29" s="43">
        <v>981</v>
      </c>
      <c r="C29" s="42" t="s">
        <v>20</v>
      </c>
      <c r="D29" s="42" t="s">
        <v>189</v>
      </c>
      <c r="E29" s="42" t="s">
        <v>8</v>
      </c>
      <c r="F29" s="15">
        <f t="shared" si="2"/>
        <v>181.1</v>
      </c>
      <c r="G29" s="40">
        <f>G30</f>
        <v>181100</v>
      </c>
    </row>
    <row r="30" spans="1:7" ht="31.2" outlineLevel="5" x14ac:dyDescent="0.3">
      <c r="A30" s="44" t="s">
        <v>23</v>
      </c>
      <c r="B30" s="42">
        <v>981</v>
      </c>
      <c r="C30" s="42" t="s">
        <v>20</v>
      </c>
      <c r="D30" s="42" t="s">
        <v>189</v>
      </c>
      <c r="E30" s="42" t="s">
        <v>24</v>
      </c>
      <c r="F30" s="15">
        <f t="shared" si="2"/>
        <v>181.1</v>
      </c>
      <c r="G30" s="40">
        <v>181100</v>
      </c>
    </row>
    <row r="31" spans="1:7" outlineLevel="2" x14ac:dyDescent="0.3">
      <c r="A31" s="21" t="s">
        <v>27</v>
      </c>
      <c r="B31" s="14" t="s">
        <v>5</v>
      </c>
      <c r="C31" s="14" t="s">
        <v>28</v>
      </c>
      <c r="D31" s="14" t="s">
        <v>7</v>
      </c>
      <c r="E31" s="14" t="s">
        <v>8</v>
      </c>
      <c r="F31" s="15">
        <f t="shared" si="2"/>
        <v>10</v>
      </c>
      <c r="G31" s="18">
        <f>G32</f>
        <v>10000</v>
      </c>
    </row>
    <row r="32" spans="1:7" ht="62.4" hidden="1" outlineLevel="3" x14ac:dyDescent="0.3">
      <c r="A32" s="21" t="s">
        <v>171</v>
      </c>
      <c r="B32" s="14" t="s">
        <v>5</v>
      </c>
      <c r="C32" s="14" t="s">
        <v>28</v>
      </c>
      <c r="D32" s="14" t="s">
        <v>14</v>
      </c>
      <c r="E32" s="14" t="s">
        <v>8</v>
      </c>
      <c r="F32" s="15">
        <f t="shared" si="2"/>
        <v>10</v>
      </c>
      <c r="G32" s="18">
        <f>G37</f>
        <v>10000</v>
      </c>
    </row>
    <row r="33" spans="1:7" hidden="1" outlineLevel="3" x14ac:dyDescent="0.3">
      <c r="A33" s="21"/>
      <c r="B33" s="14">
        <v>981</v>
      </c>
      <c r="C33" s="14"/>
      <c r="D33" s="14"/>
      <c r="E33" s="14"/>
      <c r="F33" s="15"/>
      <c r="G33" s="18"/>
    </row>
    <row r="34" spans="1:7" hidden="1" outlineLevel="3" x14ac:dyDescent="0.3">
      <c r="A34" s="21"/>
      <c r="B34" s="14">
        <v>981</v>
      </c>
      <c r="C34" s="14"/>
      <c r="D34" s="14"/>
      <c r="E34" s="14"/>
      <c r="F34" s="15"/>
      <c r="G34" s="18"/>
    </row>
    <row r="35" spans="1:7" hidden="1" outlineLevel="3" x14ac:dyDescent="0.3">
      <c r="A35" s="21"/>
      <c r="B35" s="14">
        <v>981</v>
      </c>
      <c r="C35" s="14"/>
      <c r="D35" s="14"/>
      <c r="E35" s="14"/>
      <c r="F35" s="15"/>
      <c r="G35" s="18"/>
    </row>
    <row r="36" spans="1:7" hidden="1" outlineLevel="3" x14ac:dyDescent="0.3">
      <c r="A36" s="21"/>
      <c r="B36" s="14">
        <v>981</v>
      </c>
      <c r="C36" s="14"/>
      <c r="D36" s="14"/>
      <c r="E36" s="14"/>
      <c r="F36" s="15"/>
      <c r="G36" s="18"/>
    </row>
    <row r="37" spans="1:7" outlineLevel="4" x14ac:dyDescent="0.3">
      <c r="A37" s="21" t="s">
        <v>29</v>
      </c>
      <c r="B37" s="14" t="s">
        <v>5</v>
      </c>
      <c r="C37" s="14" t="s">
        <v>28</v>
      </c>
      <c r="D37" s="14" t="s">
        <v>30</v>
      </c>
      <c r="E37" s="14" t="s">
        <v>8</v>
      </c>
      <c r="F37" s="15">
        <f t="shared" si="2"/>
        <v>10</v>
      </c>
      <c r="G37" s="18">
        <f t="shared" ref="G37" si="3">G38</f>
        <v>10000</v>
      </c>
    </row>
    <row r="38" spans="1:7" outlineLevel="5" x14ac:dyDescent="0.3">
      <c r="A38" s="21" t="s">
        <v>25</v>
      </c>
      <c r="B38" s="14" t="s">
        <v>5</v>
      </c>
      <c r="C38" s="14" t="s">
        <v>28</v>
      </c>
      <c r="D38" s="14" t="s">
        <v>30</v>
      </c>
      <c r="E38" s="14" t="s">
        <v>26</v>
      </c>
      <c r="F38" s="15">
        <f t="shared" si="2"/>
        <v>10</v>
      </c>
      <c r="G38" s="18">
        <v>10000</v>
      </c>
    </row>
    <row r="39" spans="1:7" outlineLevel="2" x14ac:dyDescent="0.3">
      <c r="A39" s="21" t="s">
        <v>31</v>
      </c>
      <c r="B39" s="14" t="s">
        <v>5</v>
      </c>
      <c r="C39" s="14" t="s">
        <v>32</v>
      </c>
      <c r="D39" s="14" t="s">
        <v>7</v>
      </c>
      <c r="E39" s="14" t="s">
        <v>8</v>
      </c>
      <c r="F39" s="15">
        <f t="shared" si="2"/>
        <v>2000.35573</v>
      </c>
      <c r="G39" s="18">
        <f>G40+G59+G55</f>
        <v>2000355.73</v>
      </c>
    </row>
    <row r="40" spans="1:7" ht="63" customHeight="1" outlineLevel="3" x14ac:dyDescent="0.3">
      <c r="A40" s="21" t="s">
        <v>171</v>
      </c>
      <c r="B40" s="14" t="s">
        <v>5</v>
      </c>
      <c r="C40" s="14" t="s">
        <v>32</v>
      </c>
      <c r="D40" s="14" t="s">
        <v>14</v>
      </c>
      <c r="E40" s="14" t="s">
        <v>8</v>
      </c>
      <c r="F40" s="15">
        <f t="shared" si="2"/>
        <v>1805.2557300000001</v>
      </c>
      <c r="G40" s="18">
        <f>G41+G45+G48+G53</f>
        <v>1805255.73</v>
      </c>
    </row>
    <row r="41" spans="1:7" ht="33" customHeight="1" outlineLevel="4" x14ac:dyDescent="0.3">
      <c r="A41" s="21" t="s">
        <v>33</v>
      </c>
      <c r="B41" s="14" t="s">
        <v>5</v>
      </c>
      <c r="C41" s="14" t="s">
        <v>32</v>
      </c>
      <c r="D41" s="14" t="s">
        <v>34</v>
      </c>
      <c r="E41" s="14" t="s">
        <v>8</v>
      </c>
      <c r="F41" s="15">
        <f t="shared" si="2"/>
        <v>1585.5237299999999</v>
      </c>
      <c r="G41" s="18">
        <f>G42+G43+G44</f>
        <v>1585523.73</v>
      </c>
    </row>
    <row r="42" spans="1:7" ht="66" customHeight="1" outlineLevel="5" x14ac:dyDescent="0.3">
      <c r="A42" s="21" t="s">
        <v>17</v>
      </c>
      <c r="B42" s="14" t="s">
        <v>5</v>
      </c>
      <c r="C42" s="14" t="s">
        <v>32</v>
      </c>
      <c r="D42" s="14">
        <v>100001040</v>
      </c>
      <c r="E42" s="14" t="s">
        <v>18</v>
      </c>
      <c r="F42" s="15">
        <f t="shared" si="2"/>
        <v>1322</v>
      </c>
      <c r="G42" s="18">
        <v>1322000</v>
      </c>
    </row>
    <row r="43" spans="1:7" ht="31.2" outlineLevel="5" x14ac:dyDescent="0.3">
      <c r="A43" s="21" t="s">
        <v>23</v>
      </c>
      <c r="B43" s="14" t="s">
        <v>5</v>
      </c>
      <c r="C43" s="14" t="s">
        <v>32</v>
      </c>
      <c r="D43" s="42" t="s">
        <v>34</v>
      </c>
      <c r="E43" s="14" t="s">
        <v>24</v>
      </c>
      <c r="F43" s="15">
        <f t="shared" si="2"/>
        <v>67.5</v>
      </c>
      <c r="G43" s="46">
        <v>67500</v>
      </c>
    </row>
    <row r="44" spans="1:7" outlineLevel="5" x14ac:dyDescent="0.3">
      <c r="A44" s="21" t="s">
        <v>209</v>
      </c>
      <c r="B44" s="14">
        <v>981</v>
      </c>
      <c r="C44" s="42" t="s">
        <v>32</v>
      </c>
      <c r="D44" s="42" t="s">
        <v>34</v>
      </c>
      <c r="E44" s="14">
        <v>800</v>
      </c>
      <c r="F44" s="15">
        <f t="shared" si="2"/>
        <v>196.02373</v>
      </c>
      <c r="G44" s="46">
        <f>138416.45+56675.28+932</f>
        <v>196023.73</v>
      </c>
    </row>
    <row r="45" spans="1:7" outlineLevel="4" x14ac:dyDescent="0.3">
      <c r="A45" s="21" t="s">
        <v>35</v>
      </c>
      <c r="B45" s="14" t="s">
        <v>5</v>
      </c>
      <c r="C45" s="14" t="s">
        <v>32</v>
      </c>
      <c r="D45" s="14" t="s">
        <v>36</v>
      </c>
      <c r="E45" s="14" t="s">
        <v>8</v>
      </c>
      <c r="F45" s="15">
        <f t="shared" si="2"/>
        <v>12.032</v>
      </c>
      <c r="G45" s="18">
        <f>G46</f>
        <v>12032</v>
      </c>
    </row>
    <row r="46" spans="1:7" outlineLevel="5" x14ac:dyDescent="0.3">
      <c r="A46" s="21" t="s">
        <v>25</v>
      </c>
      <c r="B46" s="26" t="s">
        <v>5</v>
      </c>
      <c r="C46" s="26" t="s">
        <v>32</v>
      </c>
      <c r="D46" s="26" t="s">
        <v>36</v>
      </c>
      <c r="E46" s="26" t="s">
        <v>26</v>
      </c>
      <c r="F46" s="55">
        <f>G46/1000</f>
        <v>12.032</v>
      </c>
      <c r="G46" s="18">
        <f>12500-1400+932</f>
        <v>12032</v>
      </c>
    </row>
    <row r="47" spans="1:7" hidden="1" outlineLevel="5" x14ac:dyDescent="0.3">
      <c r="A47" s="21"/>
      <c r="B47" s="84"/>
      <c r="C47" s="84"/>
      <c r="D47" s="84"/>
      <c r="E47" s="84"/>
      <c r="F47" s="55"/>
      <c r="G47" s="18"/>
    </row>
    <row r="48" spans="1:7" ht="32.4" customHeight="1" outlineLevel="5" x14ac:dyDescent="0.3">
      <c r="A48" s="21" t="s">
        <v>168</v>
      </c>
      <c r="B48" s="14" t="s">
        <v>5</v>
      </c>
      <c r="C48" s="14" t="s">
        <v>32</v>
      </c>
      <c r="D48" s="14" t="s">
        <v>167</v>
      </c>
      <c r="E48" s="42" t="s">
        <v>8</v>
      </c>
      <c r="F48" s="15">
        <f t="shared" ref="F48" si="4">G48/1000</f>
        <v>207.5</v>
      </c>
      <c r="G48" s="18">
        <f>G49</f>
        <v>207500</v>
      </c>
    </row>
    <row r="49" spans="1:7" ht="66" customHeight="1" outlineLevel="5" x14ac:dyDescent="0.3">
      <c r="A49" s="25" t="s">
        <v>17</v>
      </c>
      <c r="B49" s="14" t="s">
        <v>5</v>
      </c>
      <c r="C49" s="14" t="s">
        <v>32</v>
      </c>
      <c r="D49" s="14" t="s">
        <v>167</v>
      </c>
      <c r="E49" s="14" t="s">
        <v>18</v>
      </c>
      <c r="F49" s="15">
        <f t="shared" ref="F49" si="5">G49/1000</f>
        <v>207.5</v>
      </c>
      <c r="G49" s="18">
        <v>207500</v>
      </c>
    </row>
    <row r="50" spans="1:7" hidden="1" x14ac:dyDescent="0.3"/>
    <row r="51" spans="1:7" hidden="1" x14ac:dyDescent="0.3"/>
    <row r="52" spans="1:7" hidden="1" x14ac:dyDescent="0.3"/>
    <row r="53" spans="1:7" s="49" customFormat="1" ht="28.8" customHeight="1" x14ac:dyDescent="0.3">
      <c r="A53" s="51" t="s">
        <v>150</v>
      </c>
      <c r="B53" s="58" t="s">
        <v>5</v>
      </c>
      <c r="C53" s="58" t="s">
        <v>32</v>
      </c>
      <c r="D53" s="124" t="s">
        <v>235</v>
      </c>
      <c r="E53" s="58" t="s">
        <v>8</v>
      </c>
      <c r="F53" s="55">
        <f t="shared" si="2"/>
        <v>0.2</v>
      </c>
      <c r="G53" s="53">
        <f>G54</f>
        <v>200</v>
      </c>
    </row>
    <row r="54" spans="1:7" s="50" customFormat="1" ht="30" customHeight="1" x14ac:dyDescent="0.3">
      <c r="A54" s="52" t="s">
        <v>152</v>
      </c>
      <c r="B54" s="59" t="s">
        <v>5</v>
      </c>
      <c r="C54" s="59" t="s">
        <v>32</v>
      </c>
      <c r="D54" s="91" t="s">
        <v>235</v>
      </c>
      <c r="E54" s="59" t="s">
        <v>24</v>
      </c>
      <c r="F54" s="55">
        <f t="shared" si="2"/>
        <v>0.2</v>
      </c>
      <c r="G54" s="54">
        <v>200</v>
      </c>
    </row>
    <row r="55" spans="1:7" ht="33" customHeight="1" outlineLevel="3" x14ac:dyDescent="0.3">
      <c r="A55" s="21" t="s">
        <v>172</v>
      </c>
      <c r="B55" s="56" t="s">
        <v>5</v>
      </c>
      <c r="C55" s="56" t="s">
        <v>32</v>
      </c>
      <c r="D55" s="56" t="s">
        <v>39</v>
      </c>
      <c r="E55" s="99" t="s">
        <v>8</v>
      </c>
      <c r="F55" s="101">
        <f t="shared" si="2"/>
        <v>195.1</v>
      </c>
      <c r="G55" s="100">
        <f>G56</f>
        <v>195100</v>
      </c>
    </row>
    <row r="56" spans="1:7" ht="34.200000000000003" customHeight="1" outlineLevel="4" x14ac:dyDescent="0.3">
      <c r="A56" s="21" t="s">
        <v>40</v>
      </c>
      <c r="B56" s="14" t="s">
        <v>5</v>
      </c>
      <c r="C56" s="14" t="s">
        <v>32</v>
      </c>
      <c r="D56" s="14" t="s">
        <v>41</v>
      </c>
      <c r="E56" s="14" t="s">
        <v>8</v>
      </c>
      <c r="F56" s="57">
        <f t="shared" si="2"/>
        <v>195.1</v>
      </c>
      <c r="G56" s="18">
        <f>G58+G57</f>
        <v>195100</v>
      </c>
    </row>
    <row r="57" spans="1:7" s="50" customFormat="1" ht="33" customHeight="1" x14ac:dyDescent="0.3">
      <c r="A57" s="52" t="s">
        <v>173</v>
      </c>
      <c r="B57" s="59" t="s">
        <v>5</v>
      </c>
      <c r="C57" s="59" t="s">
        <v>32</v>
      </c>
      <c r="D57" s="91" t="s">
        <v>41</v>
      </c>
      <c r="E57" s="59" t="s">
        <v>24</v>
      </c>
      <c r="F57" s="55">
        <f t="shared" ref="F57" si="6">G57/1000</f>
        <v>189.85</v>
      </c>
      <c r="G57" s="54">
        <v>189850</v>
      </c>
    </row>
    <row r="58" spans="1:7" outlineLevel="5" x14ac:dyDescent="0.3">
      <c r="A58" s="21" t="s">
        <v>25</v>
      </c>
      <c r="B58" s="14" t="s">
        <v>5</v>
      </c>
      <c r="C58" s="14" t="s">
        <v>32</v>
      </c>
      <c r="D58" s="14" t="s">
        <v>41</v>
      </c>
      <c r="E58" s="14" t="s">
        <v>26</v>
      </c>
      <c r="F58" s="15">
        <f>G58/1000-0.1</f>
        <v>5.15</v>
      </c>
      <c r="G58" s="18">
        <v>5250</v>
      </c>
    </row>
    <row r="59" spans="1:7" s="85" customFormat="1" ht="46.8" hidden="1" outlineLevel="5" x14ac:dyDescent="0.3">
      <c r="A59" s="45" t="s">
        <v>169</v>
      </c>
      <c r="B59" s="86" t="s">
        <v>5</v>
      </c>
      <c r="C59" s="14" t="s">
        <v>32</v>
      </c>
      <c r="D59" s="42" t="s">
        <v>190</v>
      </c>
      <c r="E59" s="14" t="s">
        <v>8</v>
      </c>
      <c r="F59" s="15">
        <f>G59/1000</f>
        <v>0</v>
      </c>
      <c r="G59" s="18">
        <f>G60</f>
        <v>0</v>
      </c>
    </row>
    <row r="60" spans="1:7" s="85" customFormat="1" ht="31.2" hidden="1" outlineLevel="5" x14ac:dyDescent="0.3">
      <c r="A60" s="45" t="s">
        <v>170</v>
      </c>
      <c r="B60" s="14" t="s">
        <v>5</v>
      </c>
      <c r="C60" s="42" t="s">
        <v>32</v>
      </c>
      <c r="D60" s="42" t="s">
        <v>189</v>
      </c>
      <c r="E60" s="42" t="s">
        <v>8</v>
      </c>
      <c r="F60" s="15">
        <f>G60/1000</f>
        <v>0</v>
      </c>
      <c r="G60" s="18">
        <f>G61</f>
        <v>0</v>
      </c>
    </row>
    <row r="61" spans="1:7" ht="31.2" hidden="1" outlineLevel="5" x14ac:dyDescent="0.3">
      <c r="A61" s="21" t="s">
        <v>23</v>
      </c>
      <c r="B61" s="14" t="s">
        <v>5</v>
      </c>
      <c r="C61" s="42" t="s">
        <v>32</v>
      </c>
      <c r="D61" s="42" t="s">
        <v>189</v>
      </c>
      <c r="E61" s="14" t="s">
        <v>24</v>
      </c>
      <c r="F61" s="15">
        <f t="shared" ref="F61" si="7">G61/1000</f>
        <v>0</v>
      </c>
      <c r="G61" s="46">
        <f>100000-100000</f>
        <v>0</v>
      </c>
    </row>
    <row r="62" spans="1:7" outlineLevel="3" collapsed="1" x14ac:dyDescent="0.3">
      <c r="A62" s="24" t="s">
        <v>42</v>
      </c>
      <c r="B62" s="16" t="s">
        <v>5</v>
      </c>
      <c r="C62" s="16" t="s">
        <v>43</v>
      </c>
      <c r="D62" s="16" t="s">
        <v>7</v>
      </c>
      <c r="E62" s="16" t="s">
        <v>8</v>
      </c>
      <c r="F62" s="17">
        <f t="shared" si="2"/>
        <v>390.5</v>
      </c>
      <c r="G62" s="18">
        <f t="shared" ref="G62:G64" si="8">G63</f>
        <v>390500</v>
      </c>
    </row>
    <row r="63" spans="1:7" outlineLevel="4" x14ac:dyDescent="0.3">
      <c r="A63" s="21" t="s">
        <v>44</v>
      </c>
      <c r="B63" s="14" t="s">
        <v>5</v>
      </c>
      <c r="C63" s="14" t="s">
        <v>45</v>
      </c>
      <c r="D63" s="14" t="s">
        <v>7</v>
      </c>
      <c r="E63" s="14" t="s">
        <v>8</v>
      </c>
      <c r="F63" s="15">
        <f t="shared" si="2"/>
        <v>390.5</v>
      </c>
      <c r="G63" s="18">
        <f t="shared" si="8"/>
        <v>390500</v>
      </c>
    </row>
    <row r="64" spans="1:7" ht="61.8" customHeight="1" outlineLevel="5" x14ac:dyDescent="0.3">
      <c r="A64" s="21" t="s">
        <v>171</v>
      </c>
      <c r="B64" s="14" t="s">
        <v>5</v>
      </c>
      <c r="C64" s="14" t="s">
        <v>45</v>
      </c>
      <c r="D64" s="14" t="s">
        <v>14</v>
      </c>
      <c r="E64" s="14" t="s">
        <v>8</v>
      </c>
      <c r="F64" s="15">
        <f t="shared" si="2"/>
        <v>390.5</v>
      </c>
      <c r="G64" s="18">
        <f t="shared" si="8"/>
        <v>390500</v>
      </c>
    </row>
    <row r="65" spans="1:7" ht="31.2" outlineLevel="5" x14ac:dyDescent="0.3">
      <c r="A65" s="21" t="s">
        <v>46</v>
      </c>
      <c r="B65" s="14" t="s">
        <v>5</v>
      </c>
      <c r="C65" s="14" t="s">
        <v>45</v>
      </c>
      <c r="D65" s="42" t="s">
        <v>232</v>
      </c>
      <c r="E65" s="14" t="s">
        <v>8</v>
      </c>
      <c r="F65" s="15">
        <f t="shared" si="2"/>
        <v>390.5</v>
      </c>
      <c r="G65" s="18">
        <f>G66+G67</f>
        <v>390500</v>
      </c>
    </row>
    <row r="66" spans="1:7" ht="60" customHeight="1" outlineLevel="1" x14ac:dyDescent="0.3">
      <c r="A66" s="21" t="s">
        <v>17</v>
      </c>
      <c r="B66" s="14" t="s">
        <v>5</v>
      </c>
      <c r="C66" s="14" t="s">
        <v>45</v>
      </c>
      <c r="D66" s="42" t="s">
        <v>232</v>
      </c>
      <c r="E66" s="14" t="s">
        <v>18</v>
      </c>
      <c r="F66" s="15">
        <f t="shared" si="2"/>
        <v>388.98</v>
      </c>
      <c r="G66" s="46">
        <v>388980</v>
      </c>
    </row>
    <row r="67" spans="1:7" ht="31.2" outlineLevel="2" x14ac:dyDescent="0.3">
      <c r="A67" s="21" t="s">
        <v>23</v>
      </c>
      <c r="B67" s="14" t="s">
        <v>5</v>
      </c>
      <c r="C67" s="14" t="s">
        <v>45</v>
      </c>
      <c r="D67" s="122" t="s">
        <v>232</v>
      </c>
      <c r="E67" s="14" t="s">
        <v>24</v>
      </c>
      <c r="F67" s="15">
        <f t="shared" si="2"/>
        <v>1.52</v>
      </c>
      <c r="G67" s="18">
        <v>1520</v>
      </c>
    </row>
    <row r="68" spans="1:7" ht="31.2" outlineLevel="3" x14ac:dyDescent="0.3">
      <c r="A68" s="24" t="s">
        <v>48</v>
      </c>
      <c r="B68" s="16" t="s">
        <v>5</v>
      </c>
      <c r="C68" s="16" t="s">
        <v>49</v>
      </c>
      <c r="D68" s="16" t="s">
        <v>7</v>
      </c>
      <c r="E68" s="16" t="s">
        <v>8</v>
      </c>
      <c r="F68" s="17">
        <f t="shared" si="2"/>
        <v>295.13400000000001</v>
      </c>
      <c r="G68" s="18">
        <f>G69</f>
        <v>295134</v>
      </c>
    </row>
    <row r="69" spans="1:7" ht="34.799999999999997" customHeight="1" outlineLevel="4" x14ac:dyDescent="0.3">
      <c r="A69" s="21" t="s">
        <v>159</v>
      </c>
      <c r="B69" s="14" t="s">
        <v>5</v>
      </c>
      <c r="C69" s="14" t="s">
        <v>50</v>
      </c>
      <c r="D69" s="14" t="s">
        <v>7</v>
      </c>
      <c r="E69" s="14" t="s">
        <v>8</v>
      </c>
      <c r="F69" s="15">
        <f t="shared" si="2"/>
        <v>295.13400000000001</v>
      </c>
      <c r="G69" s="18">
        <f>G70+G73</f>
        <v>295134</v>
      </c>
    </row>
    <row r="70" spans="1:7" ht="48.6" customHeight="1" outlineLevel="5" x14ac:dyDescent="0.3">
      <c r="A70" s="21" t="s">
        <v>178</v>
      </c>
      <c r="B70" s="14" t="s">
        <v>5</v>
      </c>
      <c r="C70" s="14" t="s">
        <v>50</v>
      </c>
      <c r="D70" s="14" t="s">
        <v>51</v>
      </c>
      <c r="E70" s="14" t="s">
        <v>8</v>
      </c>
      <c r="F70" s="15">
        <f t="shared" si="2"/>
        <v>276.2</v>
      </c>
      <c r="G70" s="18">
        <f>G71</f>
        <v>276200</v>
      </c>
    </row>
    <row r="71" spans="1:7" ht="31.2" outlineLevel="1" x14ac:dyDescent="0.3">
      <c r="A71" s="21" t="s">
        <v>52</v>
      </c>
      <c r="B71" s="14" t="s">
        <v>5</v>
      </c>
      <c r="C71" s="14" t="s">
        <v>50</v>
      </c>
      <c r="D71" s="14" t="s">
        <v>53</v>
      </c>
      <c r="E71" s="14" t="s">
        <v>8</v>
      </c>
      <c r="F71" s="15">
        <f t="shared" si="2"/>
        <v>276.2</v>
      </c>
      <c r="G71" s="18">
        <f t="shared" ref="G71" si="9">G72</f>
        <v>276200</v>
      </c>
    </row>
    <row r="72" spans="1:7" ht="31.2" outlineLevel="2" x14ac:dyDescent="0.3">
      <c r="A72" s="21" t="s">
        <v>23</v>
      </c>
      <c r="B72" s="14" t="s">
        <v>5</v>
      </c>
      <c r="C72" s="42" t="s">
        <v>50</v>
      </c>
      <c r="D72" s="14" t="s">
        <v>53</v>
      </c>
      <c r="E72" s="14" t="s">
        <v>24</v>
      </c>
      <c r="F72" s="15">
        <f t="shared" si="2"/>
        <v>276.2</v>
      </c>
      <c r="G72" s="46">
        <v>276200</v>
      </c>
    </row>
    <row r="73" spans="1:7" ht="31.2" outlineLevel="5" x14ac:dyDescent="0.3">
      <c r="A73" s="45" t="s">
        <v>184</v>
      </c>
      <c r="B73" s="42" t="s">
        <v>5</v>
      </c>
      <c r="C73" s="42" t="s">
        <v>194</v>
      </c>
      <c r="D73" s="96" t="s">
        <v>191</v>
      </c>
      <c r="E73" s="94" t="s">
        <v>8</v>
      </c>
      <c r="F73" s="15">
        <f>G73/1000</f>
        <v>18.934000000000001</v>
      </c>
      <c r="G73" s="46">
        <f>G74</f>
        <v>18934</v>
      </c>
    </row>
    <row r="74" spans="1:7" ht="31.2" outlineLevel="5" x14ac:dyDescent="0.3">
      <c r="A74" s="81" t="s">
        <v>185</v>
      </c>
      <c r="B74" s="42" t="s">
        <v>5</v>
      </c>
      <c r="C74" s="42" t="s">
        <v>194</v>
      </c>
      <c r="D74" s="94" t="s">
        <v>192</v>
      </c>
      <c r="E74" s="94" t="s">
        <v>8</v>
      </c>
      <c r="F74" s="15">
        <f>F75+F78+F80</f>
        <v>18.834000000000003</v>
      </c>
      <c r="G74" s="46">
        <f>G75+G78+G80</f>
        <v>18934</v>
      </c>
    </row>
    <row r="75" spans="1:7" ht="1.2" customHeight="1" outlineLevel="5" x14ac:dyDescent="0.3">
      <c r="A75" s="45" t="s">
        <v>186</v>
      </c>
      <c r="B75" s="42" t="s">
        <v>5</v>
      </c>
      <c r="C75" s="42" t="s">
        <v>194</v>
      </c>
      <c r="D75" s="94" t="s">
        <v>193</v>
      </c>
      <c r="E75" s="94" t="s">
        <v>8</v>
      </c>
      <c r="F75" s="15">
        <f>F76</f>
        <v>16.600000000000001</v>
      </c>
      <c r="G75" s="46">
        <f>G76</f>
        <v>16600</v>
      </c>
    </row>
    <row r="76" spans="1:7" outlineLevel="5" x14ac:dyDescent="0.3">
      <c r="A76" s="127" t="s">
        <v>187</v>
      </c>
      <c r="B76" s="42" t="s">
        <v>5</v>
      </c>
      <c r="C76" s="42" t="s">
        <v>194</v>
      </c>
      <c r="D76" s="94" t="s">
        <v>236</v>
      </c>
      <c r="E76" s="94" t="s">
        <v>8</v>
      </c>
      <c r="F76" s="15">
        <f>G77/1000</f>
        <v>16.600000000000001</v>
      </c>
      <c r="G76" s="46">
        <f>G77</f>
        <v>16600</v>
      </c>
    </row>
    <row r="77" spans="1:7" ht="62.4" outlineLevel="5" x14ac:dyDescent="0.3">
      <c r="A77" s="95" t="s">
        <v>188</v>
      </c>
      <c r="B77" s="42" t="s">
        <v>5</v>
      </c>
      <c r="C77" s="42" t="s">
        <v>194</v>
      </c>
      <c r="D77" s="94" t="s">
        <v>236</v>
      </c>
      <c r="E77" s="94" t="s">
        <v>18</v>
      </c>
      <c r="F77" s="15">
        <f>G77/1000</f>
        <v>16.600000000000001</v>
      </c>
      <c r="G77" s="46">
        <f>16632-32</f>
        <v>16600</v>
      </c>
    </row>
    <row r="78" spans="1:7" outlineLevel="5" x14ac:dyDescent="0.3">
      <c r="A78" s="128" t="s">
        <v>196</v>
      </c>
      <c r="B78" s="42" t="s">
        <v>5</v>
      </c>
      <c r="C78" s="42" t="s">
        <v>194</v>
      </c>
      <c r="D78" s="94" t="s">
        <v>237</v>
      </c>
      <c r="E78" s="94" t="s">
        <v>8</v>
      </c>
      <c r="F78" s="15">
        <f>G78/1000</f>
        <v>0.16600000000000001</v>
      </c>
      <c r="G78" s="46">
        <f>G79</f>
        <v>166</v>
      </c>
    </row>
    <row r="79" spans="1:7" ht="62.4" outlineLevel="5" x14ac:dyDescent="0.3">
      <c r="A79" s="95" t="s">
        <v>188</v>
      </c>
      <c r="B79" s="43" t="s">
        <v>5</v>
      </c>
      <c r="C79" s="42" t="s">
        <v>194</v>
      </c>
      <c r="D79" s="94" t="s">
        <v>237</v>
      </c>
      <c r="E79" s="94" t="s">
        <v>18</v>
      </c>
      <c r="F79" s="15">
        <f>G79/1000</f>
        <v>0.16600000000000001</v>
      </c>
      <c r="G79" s="46">
        <v>166</v>
      </c>
    </row>
    <row r="80" spans="1:7" outlineLevel="5" x14ac:dyDescent="0.3">
      <c r="A80" s="95" t="s">
        <v>199</v>
      </c>
      <c r="B80" s="43" t="s">
        <v>5</v>
      </c>
      <c r="C80" s="42" t="s">
        <v>194</v>
      </c>
      <c r="D80" s="94" t="s">
        <v>198</v>
      </c>
      <c r="E80" s="94" t="s">
        <v>8</v>
      </c>
      <c r="F80" s="15">
        <f>G80/1000-0.1</f>
        <v>2.0680000000000001</v>
      </c>
      <c r="G80" s="46">
        <f>G81</f>
        <v>2168</v>
      </c>
    </row>
    <row r="81" spans="1:7" ht="31.2" outlineLevel="5" x14ac:dyDescent="0.3">
      <c r="A81" s="95" t="s">
        <v>200</v>
      </c>
      <c r="B81" s="43" t="s">
        <v>5</v>
      </c>
      <c r="C81" s="42" t="s">
        <v>194</v>
      </c>
      <c r="D81" s="94" t="s">
        <v>198</v>
      </c>
      <c r="E81" s="94" t="s">
        <v>24</v>
      </c>
      <c r="F81" s="15">
        <f>G81/1000-0.1</f>
        <v>2.0680000000000001</v>
      </c>
      <c r="G81" s="46">
        <f>2200-32</f>
        <v>2168</v>
      </c>
    </row>
    <row r="82" spans="1:7" outlineLevel="3" x14ac:dyDescent="0.3">
      <c r="A82" s="87" t="s">
        <v>54</v>
      </c>
      <c r="B82" s="16" t="s">
        <v>5</v>
      </c>
      <c r="C82" s="16" t="s">
        <v>55</v>
      </c>
      <c r="D82" s="16" t="s">
        <v>7</v>
      </c>
      <c r="E82" s="16" t="s">
        <v>8</v>
      </c>
      <c r="F82" s="15">
        <f>G82/1000+0.1</f>
        <v>12444.847539999999</v>
      </c>
      <c r="G82" s="18">
        <f>G83+G95</f>
        <v>12444747.539999999</v>
      </c>
    </row>
    <row r="83" spans="1:7" hidden="1" outlineLevel="4" x14ac:dyDescent="0.3">
      <c r="A83" s="21" t="s">
        <v>56</v>
      </c>
      <c r="B83" s="14" t="s">
        <v>5</v>
      </c>
      <c r="C83" s="14" t="s">
        <v>57</v>
      </c>
      <c r="D83" s="14" t="s">
        <v>7</v>
      </c>
      <c r="E83" s="14" t="s">
        <v>8</v>
      </c>
      <c r="F83" s="15">
        <f t="shared" si="2"/>
        <v>0</v>
      </c>
      <c r="G83" s="18">
        <f>G84</f>
        <v>0</v>
      </c>
    </row>
    <row r="84" spans="1:7" ht="46.8" hidden="1" outlineLevel="5" x14ac:dyDescent="0.3">
      <c r="A84" s="21" t="s">
        <v>58</v>
      </c>
      <c r="B84" s="14" t="s">
        <v>5</v>
      </c>
      <c r="C84" s="14" t="s">
        <v>57</v>
      </c>
      <c r="D84" s="14" t="s">
        <v>59</v>
      </c>
      <c r="E84" s="14" t="s">
        <v>8</v>
      </c>
      <c r="F84" s="15">
        <f t="shared" si="2"/>
        <v>0</v>
      </c>
      <c r="G84" s="18">
        <f>G93</f>
        <v>0</v>
      </c>
    </row>
    <row r="85" spans="1:7" ht="46.8" hidden="1" outlineLevel="4" x14ac:dyDescent="0.3">
      <c r="A85" s="21" t="s">
        <v>60</v>
      </c>
      <c r="B85" s="14" t="s">
        <v>5</v>
      </c>
      <c r="C85" s="14" t="s">
        <v>57</v>
      </c>
      <c r="D85" s="14" t="s">
        <v>61</v>
      </c>
      <c r="E85" s="14" t="s">
        <v>8</v>
      </c>
      <c r="F85" s="15">
        <f t="shared" si="2"/>
        <v>1764.1</v>
      </c>
      <c r="G85" s="18">
        <f t="shared" ref="G85" si="10">G86</f>
        <v>1764100</v>
      </c>
    </row>
    <row r="86" spans="1:7" ht="31.2" hidden="1" outlineLevel="5" x14ac:dyDescent="0.3">
      <c r="A86" s="21" t="s">
        <v>23</v>
      </c>
      <c r="B86" s="14" t="s">
        <v>5</v>
      </c>
      <c r="C86" s="14" t="s">
        <v>57</v>
      </c>
      <c r="D86" s="14" t="s">
        <v>61</v>
      </c>
      <c r="E86" s="14" t="s">
        <v>24</v>
      </c>
      <c r="F86" s="15">
        <f t="shared" si="2"/>
        <v>1764.1</v>
      </c>
      <c r="G86" s="18">
        <f>1770600-6500</f>
        <v>1764100</v>
      </c>
    </row>
    <row r="87" spans="1:7" ht="46.8" hidden="1" outlineLevel="4" x14ac:dyDescent="0.3">
      <c r="A87" s="21" t="s">
        <v>60</v>
      </c>
      <c r="B87" s="14" t="s">
        <v>5</v>
      </c>
      <c r="C87" s="14" t="s">
        <v>57</v>
      </c>
      <c r="D87" s="14" t="s">
        <v>62</v>
      </c>
      <c r="E87" s="14" t="s">
        <v>8</v>
      </c>
      <c r="F87" s="15">
        <f t="shared" si="2"/>
        <v>0</v>
      </c>
      <c r="G87" s="18">
        <v>0</v>
      </c>
    </row>
    <row r="88" spans="1:7" ht="31.2" hidden="1" outlineLevel="5" x14ac:dyDescent="0.3">
      <c r="A88" s="21" t="s">
        <v>23</v>
      </c>
      <c r="B88" s="14" t="s">
        <v>5</v>
      </c>
      <c r="C88" s="14" t="s">
        <v>57</v>
      </c>
      <c r="D88" s="14" t="s">
        <v>62</v>
      </c>
      <c r="E88" s="14" t="s">
        <v>24</v>
      </c>
      <c r="F88" s="15">
        <f t="shared" si="2"/>
        <v>0</v>
      </c>
      <c r="G88" s="18">
        <v>0</v>
      </c>
    </row>
    <row r="89" spans="1:7" hidden="1" outlineLevel="4" x14ac:dyDescent="0.3">
      <c r="A89" s="21" t="s">
        <v>63</v>
      </c>
      <c r="B89" s="14" t="s">
        <v>5</v>
      </c>
      <c r="C89" s="14" t="s">
        <v>57</v>
      </c>
      <c r="D89" s="14" t="s">
        <v>64</v>
      </c>
      <c r="E89" s="14" t="s">
        <v>8</v>
      </c>
      <c r="F89" s="15">
        <f t="shared" si="2"/>
        <v>0</v>
      </c>
      <c r="G89" s="18">
        <v>0</v>
      </c>
    </row>
    <row r="90" spans="1:7" ht="31.2" hidden="1" outlineLevel="5" x14ac:dyDescent="0.3">
      <c r="A90" s="21" t="s">
        <v>23</v>
      </c>
      <c r="B90" s="14" t="s">
        <v>5</v>
      </c>
      <c r="C90" s="14" t="s">
        <v>57</v>
      </c>
      <c r="D90" s="14" t="s">
        <v>64</v>
      </c>
      <c r="E90" s="14" t="s">
        <v>24</v>
      </c>
      <c r="F90" s="15">
        <f t="shared" si="2"/>
        <v>0</v>
      </c>
      <c r="G90" s="18">
        <v>0</v>
      </c>
    </row>
    <row r="91" spans="1:7" ht="31.2" hidden="1" outlineLevel="5" x14ac:dyDescent="0.3">
      <c r="A91" s="21" t="s">
        <v>65</v>
      </c>
      <c r="B91" s="14" t="s">
        <v>5</v>
      </c>
      <c r="C91" s="14" t="s">
        <v>57</v>
      </c>
      <c r="D91" s="14" t="s">
        <v>66</v>
      </c>
      <c r="E91" s="14" t="s">
        <v>8</v>
      </c>
      <c r="F91" s="15">
        <f t="shared" si="2"/>
        <v>0</v>
      </c>
      <c r="G91" s="18">
        <v>0</v>
      </c>
    </row>
    <row r="92" spans="1:7" ht="31.2" hidden="1" outlineLevel="5" x14ac:dyDescent="0.3">
      <c r="A92" s="21" t="s">
        <v>23</v>
      </c>
      <c r="B92" s="14" t="s">
        <v>5</v>
      </c>
      <c r="C92" s="14" t="s">
        <v>57</v>
      </c>
      <c r="D92" s="14" t="s">
        <v>66</v>
      </c>
      <c r="E92" s="14" t="s">
        <v>24</v>
      </c>
      <c r="F92" s="15">
        <f t="shared" si="2"/>
        <v>0</v>
      </c>
      <c r="G92" s="18">
        <v>0</v>
      </c>
    </row>
    <row r="93" spans="1:7" hidden="1" outlineLevel="2" x14ac:dyDescent="0.3">
      <c r="A93" s="21" t="s">
        <v>149</v>
      </c>
      <c r="B93" s="42" t="s">
        <v>5</v>
      </c>
      <c r="C93" s="42" t="s">
        <v>57</v>
      </c>
      <c r="D93" s="42" t="s">
        <v>141</v>
      </c>
      <c r="E93" s="42" t="s">
        <v>8</v>
      </c>
      <c r="F93" s="15">
        <f t="shared" si="2"/>
        <v>0</v>
      </c>
      <c r="G93" s="18">
        <f>G94</f>
        <v>0</v>
      </c>
    </row>
    <row r="94" spans="1:7" ht="31.2" hidden="1" outlineLevel="3" x14ac:dyDescent="0.3">
      <c r="A94" s="21" t="s">
        <v>23</v>
      </c>
      <c r="B94" s="42" t="s">
        <v>5</v>
      </c>
      <c r="C94" s="42" t="s">
        <v>57</v>
      </c>
      <c r="D94" s="42" t="s">
        <v>141</v>
      </c>
      <c r="E94" s="42" t="s">
        <v>24</v>
      </c>
      <c r="F94" s="15">
        <f t="shared" si="2"/>
        <v>0</v>
      </c>
      <c r="G94" s="18">
        <v>0</v>
      </c>
    </row>
    <row r="95" spans="1:7" outlineLevel="4" x14ac:dyDescent="0.3">
      <c r="A95" s="21" t="s">
        <v>67</v>
      </c>
      <c r="B95" s="14" t="s">
        <v>5</v>
      </c>
      <c r="C95" s="14" t="s">
        <v>68</v>
      </c>
      <c r="D95" s="14" t="s">
        <v>7</v>
      </c>
      <c r="E95" s="14" t="s">
        <v>8</v>
      </c>
      <c r="F95" s="15">
        <f>F96</f>
        <v>12444.847539999999</v>
      </c>
      <c r="G95" s="18">
        <f>G96</f>
        <v>12444747.539999999</v>
      </c>
    </row>
    <row r="96" spans="1:7" ht="62.4" outlineLevel="5" x14ac:dyDescent="0.3">
      <c r="A96" s="129" t="s">
        <v>182</v>
      </c>
      <c r="B96" s="14" t="s">
        <v>5</v>
      </c>
      <c r="C96" s="14" t="s">
        <v>68</v>
      </c>
      <c r="D96" s="14" t="s">
        <v>69</v>
      </c>
      <c r="E96" s="14" t="s">
        <v>8</v>
      </c>
      <c r="F96" s="15">
        <f>G96/1000+0.1</f>
        <v>12444.847539999999</v>
      </c>
      <c r="G96" s="18">
        <f>G97+G108+G106+G104+G109+G112+G100+G102+G110</f>
        <v>12444747.539999999</v>
      </c>
    </row>
    <row r="97" spans="1:8" ht="31.2" outlineLevel="4" x14ac:dyDescent="0.3">
      <c r="A97" s="21" t="s">
        <v>70</v>
      </c>
      <c r="B97" s="14" t="s">
        <v>5</v>
      </c>
      <c r="C97" s="14" t="s">
        <v>68</v>
      </c>
      <c r="D97" s="14" t="s">
        <v>71</v>
      </c>
      <c r="E97" s="14" t="s">
        <v>8</v>
      </c>
      <c r="F97" s="15">
        <f t="shared" si="2"/>
        <v>2326.4013599999998</v>
      </c>
      <c r="G97" s="18">
        <f>G98+G99</f>
        <v>2326401.36</v>
      </c>
    </row>
    <row r="98" spans="1:8" ht="31.2" outlineLevel="5" x14ac:dyDescent="0.3">
      <c r="A98" s="21" t="s">
        <v>23</v>
      </c>
      <c r="B98" s="14">
        <v>981</v>
      </c>
      <c r="C98" s="14" t="s">
        <v>68</v>
      </c>
      <c r="D98" s="14">
        <v>1100004110</v>
      </c>
      <c r="E98" s="14" t="s">
        <v>24</v>
      </c>
      <c r="F98" s="15">
        <f t="shared" si="2"/>
        <v>2326.4013599999998</v>
      </c>
      <c r="G98" s="46">
        <f>1533698+792703.36</f>
        <v>2326401.36</v>
      </c>
    </row>
    <row r="99" spans="1:8" hidden="1" outlineLevel="5" x14ac:dyDescent="0.3">
      <c r="A99" s="21" t="s">
        <v>203</v>
      </c>
      <c r="B99" s="14">
        <v>981</v>
      </c>
      <c r="C99" s="14"/>
      <c r="D99" s="14">
        <v>1100004110</v>
      </c>
      <c r="E99" s="14">
        <v>800</v>
      </c>
      <c r="F99" s="15">
        <f t="shared" si="2"/>
        <v>0</v>
      </c>
      <c r="G99" s="46">
        <v>0</v>
      </c>
    </row>
    <row r="100" spans="1:8" ht="31.2" outlineLevel="4" collapsed="1" x14ac:dyDescent="0.3">
      <c r="A100" s="21" t="s">
        <v>140</v>
      </c>
      <c r="B100" s="14" t="s">
        <v>5</v>
      </c>
      <c r="C100" s="14" t="s">
        <v>68</v>
      </c>
      <c r="D100" s="14" t="str">
        <f>D101</f>
        <v>11U0F15178</v>
      </c>
      <c r="E100" s="14" t="s">
        <v>8</v>
      </c>
      <c r="F100" s="15">
        <f t="shared" si="2"/>
        <v>645.98699999999997</v>
      </c>
      <c r="G100" s="18">
        <f>G101</f>
        <v>645987</v>
      </c>
    </row>
    <row r="101" spans="1:8" ht="31.2" outlineLevel="5" x14ac:dyDescent="0.3">
      <c r="A101" s="21" t="s">
        <v>23</v>
      </c>
      <c r="B101" s="14" t="s">
        <v>5</v>
      </c>
      <c r="C101" s="14" t="s">
        <v>68</v>
      </c>
      <c r="D101" s="14" t="s">
        <v>240</v>
      </c>
      <c r="E101" s="14" t="s">
        <v>24</v>
      </c>
      <c r="F101" s="15">
        <f t="shared" si="2"/>
        <v>645.98699999999997</v>
      </c>
      <c r="G101" s="18">
        <v>645987</v>
      </c>
    </row>
    <row r="102" spans="1:8" ht="46.8" outlineLevel="5" x14ac:dyDescent="0.3">
      <c r="A102" s="21" t="s">
        <v>234</v>
      </c>
      <c r="B102" s="14" t="s">
        <v>5</v>
      </c>
      <c r="C102" s="14" t="s">
        <v>68</v>
      </c>
      <c r="D102" s="14" t="str">
        <f>D103</f>
        <v>11U0FS5178</v>
      </c>
      <c r="E102" s="14" t="s">
        <v>8</v>
      </c>
      <c r="F102" s="15">
        <v>645.98699999999997</v>
      </c>
      <c r="G102" s="18">
        <f>G103</f>
        <v>325499.17</v>
      </c>
    </row>
    <row r="103" spans="1:8" ht="31.2" outlineLevel="5" x14ac:dyDescent="0.3">
      <c r="A103" s="21" t="s">
        <v>23</v>
      </c>
      <c r="B103" s="14" t="s">
        <v>5</v>
      </c>
      <c r="C103" s="14" t="s">
        <v>68</v>
      </c>
      <c r="D103" s="14" t="s">
        <v>241</v>
      </c>
      <c r="E103" s="14" t="s">
        <v>24</v>
      </c>
      <c r="F103" s="15">
        <v>645.98699999999997</v>
      </c>
      <c r="G103" s="18">
        <f>350000-24500.83</f>
        <v>325499.17</v>
      </c>
    </row>
    <row r="104" spans="1:8" ht="62.4" outlineLevel="5" x14ac:dyDescent="0.3">
      <c r="A104" s="102" t="s">
        <v>201</v>
      </c>
      <c r="B104" s="14" t="s">
        <v>5</v>
      </c>
      <c r="C104" s="14" t="s">
        <v>68</v>
      </c>
      <c r="D104" s="14">
        <f>D105</f>
        <v>1102815210</v>
      </c>
      <c r="E104" s="14" t="s">
        <v>8</v>
      </c>
      <c r="F104" s="15">
        <f t="shared" si="2"/>
        <v>7249.8</v>
      </c>
      <c r="G104" s="18">
        <f>G105</f>
        <v>7249800</v>
      </c>
    </row>
    <row r="105" spans="1:8" ht="31.2" outlineLevel="5" x14ac:dyDescent="0.3">
      <c r="A105" s="21" t="s">
        <v>23</v>
      </c>
      <c r="B105" s="14" t="s">
        <v>5</v>
      </c>
      <c r="C105" s="14" t="s">
        <v>68</v>
      </c>
      <c r="D105" s="14">
        <v>1102815210</v>
      </c>
      <c r="E105" s="14" t="s">
        <v>24</v>
      </c>
      <c r="F105" s="15">
        <f t="shared" si="2"/>
        <v>7249.8</v>
      </c>
      <c r="G105" s="46">
        <v>7249800</v>
      </c>
    </row>
    <row r="106" spans="1:8" ht="63" customHeight="1" outlineLevel="4" x14ac:dyDescent="0.3">
      <c r="A106" s="21" t="s">
        <v>202</v>
      </c>
      <c r="B106" s="41">
        <v>981</v>
      </c>
      <c r="C106" s="42" t="s">
        <v>68</v>
      </c>
      <c r="D106" s="14" t="str">
        <f>D107</f>
        <v>11028S5210</v>
      </c>
      <c r="E106" s="42" t="s">
        <v>8</v>
      </c>
      <c r="F106" s="15">
        <f t="shared" si="2"/>
        <v>7.258</v>
      </c>
      <c r="G106" s="40">
        <f>G107</f>
        <v>7258</v>
      </c>
      <c r="H106" s="123">
        <f>G100+G104+G112</f>
        <v>9153098.6699999999</v>
      </c>
    </row>
    <row r="107" spans="1:8" ht="29.4" customHeight="1" outlineLevel="5" x14ac:dyDescent="0.3">
      <c r="A107" s="21" t="s">
        <v>23</v>
      </c>
      <c r="B107" s="41">
        <v>981</v>
      </c>
      <c r="C107" s="42" t="s">
        <v>68</v>
      </c>
      <c r="D107" s="14" t="s">
        <v>233</v>
      </c>
      <c r="E107" s="42" t="s">
        <v>24</v>
      </c>
      <c r="F107" s="15">
        <f t="shared" si="2"/>
        <v>7.258</v>
      </c>
      <c r="G107" s="40">
        <f>7250+8</f>
        <v>7258</v>
      </c>
    </row>
    <row r="108" spans="1:8" hidden="1" outlineLevel="1" x14ac:dyDescent="0.3">
      <c r="A108" s="21" t="s">
        <v>174</v>
      </c>
      <c r="B108" s="14" t="s">
        <v>5</v>
      </c>
      <c r="C108" s="14" t="s">
        <v>68</v>
      </c>
      <c r="D108" s="14" t="s">
        <v>161</v>
      </c>
      <c r="E108" s="14" t="s">
        <v>8</v>
      </c>
      <c r="F108" s="15">
        <f t="shared" si="2"/>
        <v>0</v>
      </c>
      <c r="G108" s="18">
        <v>0</v>
      </c>
    </row>
    <row r="109" spans="1:8" ht="31.2" hidden="1" outlineLevel="2" x14ac:dyDescent="0.3">
      <c r="A109" s="21" t="s">
        <v>23</v>
      </c>
      <c r="B109" s="14" t="s">
        <v>5</v>
      </c>
      <c r="C109" s="42" t="s">
        <v>68</v>
      </c>
      <c r="D109" s="14" t="s">
        <v>161</v>
      </c>
      <c r="E109" s="14" t="s">
        <v>24</v>
      </c>
      <c r="F109" s="15">
        <f t="shared" si="2"/>
        <v>0</v>
      </c>
      <c r="G109" s="18"/>
    </row>
    <row r="110" spans="1:8" outlineLevel="2" x14ac:dyDescent="0.3">
      <c r="A110" s="103" t="s">
        <v>205</v>
      </c>
      <c r="B110" s="31">
        <v>981</v>
      </c>
      <c r="C110" s="42" t="s">
        <v>68</v>
      </c>
      <c r="D110" s="94" t="s">
        <v>242</v>
      </c>
      <c r="E110" s="31" t="str">
        <f>E109</f>
        <v>200</v>
      </c>
      <c r="F110" s="15">
        <f t="shared" si="2"/>
        <v>632.49033999999995</v>
      </c>
      <c r="G110" s="18">
        <f>G111</f>
        <v>632490.34</v>
      </c>
    </row>
    <row r="111" spans="1:8" ht="31.2" outlineLevel="2" x14ac:dyDescent="0.3">
      <c r="A111" s="103" t="s">
        <v>206</v>
      </c>
      <c r="B111" s="31">
        <v>981</v>
      </c>
      <c r="C111" s="42" t="s">
        <v>68</v>
      </c>
      <c r="D111" s="94" t="s">
        <v>242</v>
      </c>
      <c r="E111" s="31" t="str">
        <f>E115</f>
        <v>000</v>
      </c>
      <c r="F111" s="15">
        <f t="shared" si="2"/>
        <v>632.49033999999995</v>
      </c>
      <c r="G111" s="18">
        <f>616402+16088.34</f>
        <v>632490.34</v>
      </c>
    </row>
    <row r="112" spans="1:8" outlineLevel="2" x14ac:dyDescent="0.3">
      <c r="A112" s="103" t="s">
        <v>207</v>
      </c>
      <c r="B112" s="31">
        <v>981</v>
      </c>
      <c r="C112" s="42" t="s">
        <v>68</v>
      </c>
      <c r="D112" s="31" t="str">
        <f>D113</f>
        <v>11Q5117170</v>
      </c>
      <c r="E112" s="31" t="str">
        <f>E110</f>
        <v>200</v>
      </c>
      <c r="F112" s="15">
        <f t="shared" si="2"/>
        <v>1257.3116699999998</v>
      </c>
      <c r="G112" s="18">
        <f>G113</f>
        <v>1257311.67</v>
      </c>
    </row>
    <row r="113" spans="1:7" ht="31.2" outlineLevel="2" x14ac:dyDescent="0.3">
      <c r="A113" s="103" t="s">
        <v>206</v>
      </c>
      <c r="B113" s="31">
        <v>981</v>
      </c>
      <c r="C113" s="42" t="s">
        <v>68</v>
      </c>
      <c r="D113" s="31" t="s">
        <v>243</v>
      </c>
      <c r="E113" s="31" t="str">
        <f>E111</f>
        <v>000</v>
      </c>
      <c r="F113" s="15">
        <f t="shared" si="2"/>
        <v>1257.3116699999998</v>
      </c>
      <c r="G113" s="18">
        <f>1260300-2988.33</f>
        <v>1257311.67</v>
      </c>
    </row>
    <row r="114" spans="1:7" outlineLevel="3" x14ac:dyDescent="0.3">
      <c r="A114" s="24" t="s">
        <v>74</v>
      </c>
      <c r="B114" s="16" t="s">
        <v>5</v>
      </c>
      <c r="C114" s="16" t="s">
        <v>75</v>
      </c>
      <c r="D114" s="16" t="s">
        <v>7</v>
      </c>
      <c r="E114" s="16" t="s">
        <v>8</v>
      </c>
      <c r="F114" s="17">
        <f>G114/1000-0.1</f>
        <v>3728.1836699999999</v>
      </c>
      <c r="G114" s="18">
        <f>G115+G119+G123</f>
        <v>3728283.67</v>
      </c>
    </row>
    <row r="115" spans="1:7" outlineLevel="4" x14ac:dyDescent="0.3">
      <c r="A115" s="21" t="s">
        <v>76</v>
      </c>
      <c r="B115" s="14" t="s">
        <v>5</v>
      </c>
      <c r="C115" s="14" t="s">
        <v>77</v>
      </c>
      <c r="D115" s="14" t="s">
        <v>7</v>
      </c>
      <c r="E115" s="14" t="s">
        <v>8</v>
      </c>
      <c r="F115" s="15">
        <f t="shared" si="2"/>
        <v>296.32328000000001</v>
      </c>
      <c r="G115" s="18">
        <f t="shared" ref="G115:G117" si="11">G116</f>
        <v>296323.28000000003</v>
      </c>
    </row>
    <row r="116" spans="1:7" ht="44.4" customHeight="1" outlineLevel="5" x14ac:dyDescent="0.3">
      <c r="A116" s="21" t="s">
        <v>179</v>
      </c>
      <c r="B116" s="14" t="s">
        <v>5</v>
      </c>
      <c r="C116" s="14" t="s">
        <v>77</v>
      </c>
      <c r="D116" s="14" t="s">
        <v>78</v>
      </c>
      <c r="E116" s="14" t="s">
        <v>8</v>
      </c>
      <c r="F116" s="15">
        <f t="shared" si="2"/>
        <v>296.32328000000001</v>
      </c>
      <c r="G116" s="18">
        <f t="shared" si="11"/>
        <v>296323.28000000003</v>
      </c>
    </row>
    <row r="117" spans="1:7" outlineLevel="2" x14ac:dyDescent="0.3">
      <c r="A117" s="21" t="s">
        <v>79</v>
      </c>
      <c r="B117" s="14" t="s">
        <v>5</v>
      </c>
      <c r="C117" s="14" t="s">
        <v>77</v>
      </c>
      <c r="D117" s="14" t="s">
        <v>80</v>
      </c>
      <c r="E117" s="14" t="s">
        <v>8</v>
      </c>
      <c r="F117" s="15">
        <f t="shared" si="2"/>
        <v>296.32328000000001</v>
      </c>
      <c r="G117" s="18">
        <f t="shared" si="11"/>
        <v>296323.28000000003</v>
      </c>
    </row>
    <row r="118" spans="1:7" ht="31.2" outlineLevel="3" x14ac:dyDescent="0.3">
      <c r="A118" s="21" t="s">
        <v>23</v>
      </c>
      <c r="B118" s="14" t="s">
        <v>5</v>
      </c>
      <c r="C118" s="14" t="s">
        <v>77</v>
      </c>
      <c r="D118" s="14" t="s">
        <v>80</v>
      </c>
      <c r="E118" s="14" t="s">
        <v>24</v>
      </c>
      <c r="F118" s="15">
        <f t="shared" si="2"/>
        <v>296.32328000000001</v>
      </c>
      <c r="G118" s="46">
        <f>256600+39723.28</f>
        <v>296323.28000000003</v>
      </c>
    </row>
    <row r="119" spans="1:7" outlineLevel="4" x14ac:dyDescent="0.3">
      <c r="A119" s="21" t="s">
        <v>81</v>
      </c>
      <c r="B119" s="14" t="s">
        <v>5</v>
      </c>
      <c r="C119" s="14" t="s">
        <v>82</v>
      </c>
      <c r="D119" s="14" t="s">
        <v>7</v>
      </c>
      <c r="E119" s="14" t="s">
        <v>8</v>
      </c>
      <c r="F119" s="15">
        <f>F120</f>
        <v>115</v>
      </c>
      <c r="G119" s="18">
        <f t="shared" ref="G119:G121" si="12">G120</f>
        <v>115000</v>
      </c>
    </row>
    <row r="120" spans="1:7" ht="46.8" outlineLevel="5" x14ac:dyDescent="0.3">
      <c r="A120" s="21" t="s">
        <v>179</v>
      </c>
      <c r="B120" s="14" t="s">
        <v>5</v>
      </c>
      <c r="C120" s="14" t="s">
        <v>82</v>
      </c>
      <c r="D120" s="14" t="s">
        <v>78</v>
      </c>
      <c r="E120" s="14" t="s">
        <v>8</v>
      </c>
      <c r="F120" s="15">
        <f>F121</f>
        <v>115</v>
      </c>
      <c r="G120" s="18">
        <f>G121</f>
        <v>115000</v>
      </c>
    </row>
    <row r="121" spans="1:7" outlineLevel="2" x14ac:dyDescent="0.3">
      <c r="A121" s="21" t="s">
        <v>83</v>
      </c>
      <c r="B121" s="14" t="s">
        <v>5</v>
      </c>
      <c r="C121" s="14" t="s">
        <v>82</v>
      </c>
      <c r="D121" s="14" t="s">
        <v>84</v>
      </c>
      <c r="E121" s="14" t="s">
        <v>8</v>
      </c>
      <c r="F121" s="15">
        <f>F122</f>
        <v>115</v>
      </c>
      <c r="G121" s="18">
        <f t="shared" si="12"/>
        <v>115000</v>
      </c>
    </row>
    <row r="122" spans="1:7" ht="31.2" outlineLevel="3" x14ac:dyDescent="0.3">
      <c r="A122" s="21" t="s">
        <v>23</v>
      </c>
      <c r="B122" s="14" t="s">
        <v>5</v>
      </c>
      <c r="C122" s="14" t="s">
        <v>82</v>
      </c>
      <c r="D122" s="14" t="s">
        <v>84</v>
      </c>
      <c r="E122" s="14" t="s">
        <v>24</v>
      </c>
      <c r="F122" s="15">
        <f>G122/1000</f>
        <v>115</v>
      </c>
      <c r="G122" s="46">
        <v>115000</v>
      </c>
    </row>
    <row r="123" spans="1:7" outlineLevel="4" x14ac:dyDescent="0.3">
      <c r="A123" s="21" t="s">
        <v>85</v>
      </c>
      <c r="B123" s="14" t="s">
        <v>5</v>
      </c>
      <c r="C123" s="14" t="s">
        <v>86</v>
      </c>
      <c r="D123" s="14" t="s">
        <v>7</v>
      </c>
      <c r="E123" s="14" t="s">
        <v>8</v>
      </c>
      <c r="F123" s="15">
        <f t="shared" ref="F123:F208" si="13">G123/1000</f>
        <v>3316.9603900000002</v>
      </c>
      <c r="G123" s="18">
        <f>G124+G142+G131+G149+G156</f>
        <v>3316960.39</v>
      </c>
    </row>
    <row r="124" spans="1:7" ht="46.8" outlineLevel="5" x14ac:dyDescent="0.3">
      <c r="A124" s="21" t="s">
        <v>179</v>
      </c>
      <c r="B124" s="14" t="s">
        <v>5</v>
      </c>
      <c r="C124" s="14" t="s">
        <v>86</v>
      </c>
      <c r="D124" s="14" t="s">
        <v>78</v>
      </c>
      <c r="E124" s="14" t="s">
        <v>8</v>
      </c>
      <c r="F124" s="15">
        <f t="shared" si="13"/>
        <v>2125.6979900000001</v>
      </c>
      <c r="G124" s="18">
        <f>G125+G127+G129+G145+G147</f>
        <v>2125697.9900000002</v>
      </c>
    </row>
    <row r="125" spans="1:7" outlineLevel="4" x14ac:dyDescent="0.3">
      <c r="A125" s="21" t="s">
        <v>87</v>
      </c>
      <c r="B125" s="14" t="s">
        <v>5</v>
      </c>
      <c r="C125" s="14" t="s">
        <v>86</v>
      </c>
      <c r="D125" s="14" t="s">
        <v>88</v>
      </c>
      <c r="E125" s="14" t="s">
        <v>8</v>
      </c>
      <c r="F125" s="15">
        <f t="shared" si="13"/>
        <v>542.5</v>
      </c>
      <c r="G125" s="18">
        <f>G126</f>
        <v>542500</v>
      </c>
    </row>
    <row r="126" spans="1:7" ht="31.2" outlineLevel="5" x14ac:dyDescent="0.3">
      <c r="A126" s="21" t="s">
        <v>23</v>
      </c>
      <c r="B126" s="14" t="s">
        <v>5</v>
      </c>
      <c r="C126" s="14" t="s">
        <v>86</v>
      </c>
      <c r="D126" s="14" t="s">
        <v>88</v>
      </c>
      <c r="E126" s="14" t="s">
        <v>24</v>
      </c>
      <c r="F126" s="15">
        <f t="shared" si="13"/>
        <v>542.5</v>
      </c>
      <c r="G126" s="46">
        <f>502500+40000</f>
        <v>542500</v>
      </c>
    </row>
    <row r="127" spans="1:7" outlineLevel="4" x14ac:dyDescent="0.3">
      <c r="A127" s="21" t="s">
        <v>89</v>
      </c>
      <c r="B127" s="14" t="s">
        <v>5</v>
      </c>
      <c r="C127" s="14" t="s">
        <v>86</v>
      </c>
      <c r="D127" s="14" t="s">
        <v>90</v>
      </c>
      <c r="E127" s="14" t="s">
        <v>8</v>
      </c>
      <c r="F127" s="15">
        <f t="shared" si="13"/>
        <v>349</v>
      </c>
      <c r="G127" s="18">
        <f>G128</f>
        <v>349000</v>
      </c>
    </row>
    <row r="128" spans="1:7" ht="31.2" outlineLevel="5" x14ac:dyDescent="0.3">
      <c r="A128" s="21" t="s">
        <v>23</v>
      </c>
      <c r="B128" s="14" t="s">
        <v>5</v>
      </c>
      <c r="C128" s="14" t="s">
        <v>86</v>
      </c>
      <c r="D128" s="14" t="s">
        <v>90</v>
      </c>
      <c r="E128" s="14" t="s">
        <v>24</v>
      </c>
      <c r="F128" s="15">
        <f t="shared" si="13"/>
        <v>349</v>
      </c>
      <c r="G128" s="46">
        <v>349000</v>
      </c>
    </row>
    <row r="129" spans="1:8" ht="31.2" outlineLevel="4" x14ac:dyDescent="0.3">
      <c r="A129" s="21" t="s">
        <v>91</v>
      </c>
      <c r="B129" s="14" t="s">
        <v>5</v>
      </c>
      <c r="C129" s="14" t="s">
        <v>86</v>
      </c>
      <c r="D129" s="14" t="s">
        <v>92</v>
      </c>
      <c r="E129" s="14" t="s">
        <v>8</v>
      </c>
      <c r="F129" s="15">
        <f t="shared" si="13"/>
        <v>119</v>
      </c>
      <c r="G129" s="18">
        <f>G130</f>
        <v>119000</v>
      </c>
    </row>
    <row r="130" spans="1:8" ht="31.2" outlineLevel="5" x14ac:dyDescent="0.3">
      <c r="A130" s="21" t="s">
        <v>23</v>
      </c>
      <c r="B130" s="14" t="s">
        <v>5</v>
      </c>
      <c r="C130" s="14" t="s">
        <v>86</v>
      </c>
      <c r="D130" s="14" t="s">
        <v>92</v>
      </c>
      <c r="E130" s="14" t="s">
        <v>24</v>
      </c>
      <c r="F130" s="15">
        <f t="shared" si="13"/>
        <v>119</v>
      </c>
      <c r="G130" s="46">
        <v>119000</v>
      </c>
    </row>
    <row r="131" spans="1:8" ht="31.2" hidden="1" outlineLevel="5" x14ac:dyDescent="0.3">
      <c r="A131" s="30" t="s">
        <v>97</v>
      </c>
      <c r="B131" s="31" t="s">
        <v>5</v>
      </c>
      <c r="C131" s="31" t="s">
        <v>86</v>
      </c>
      <c r="D131" s="62" t="s">
        <v>98</v>
      </c>
      <c r="E131" s="31" t="s">
        <v>8</v>
      </c>
      <c r="F131" s="15">
        <f t="shared" si="13"/>
        <v>0</v>
      </c>
      <c r="G131" s="46">
        <f>G132</f>
        <v>0</v>
      </c>
    </row>
    <row r="132" spans="1:8" ht="31.2" hidden="1" outlineLevel="5" x14ac:dyDescent="0.3">
      <c r="A132" s="30" t="s">
        <v>23</v>
      </c>
      <c r="B132" s="31" t="s">
        <v>5</v>
      </c>
      <c r="C132" s="31" t="s">
        <v>86</v>
      </c>
      <c r="D132" s="62" t="s">
        <v>98</v>
      </c>
      <c r="E132" s="31" t="s">
        <v>24</v>
      </c>
      <c r="F132" s="15">
        <f t="shared" si="13"/>
        <v>0</v>
      </c>
      <c r="G132" s="46">
        <f>G133+G134</f>
        <v>0</v>
      </c>
    </row>
    <row r="133" spans="1:8" ht="31.2" hidden="1" outlineLevel="4" x14ac:dyDescent="0.3">
      <c r="A133" s="30" t="s">
        <v>99</v>
      </c>
      <c r="B133" s="31" t="s">
        <v>5</v>
      </c>
      <c r="C133" s="31" t="s">
        <v>86</v>
      </c>
      <c r="D133" s="62" t="s">
        <v>100</v>
      </c>
      <c r="E133" s="31" t="s">
        <v>8</v>
      </c>
      <c r="F133" s="15">
        <f t="shared" si="13"/>
        <v>0</v>
      </c>
      <c r="G133" s="18">
        <v>0</v>
      </c>
      <c r="H133" s="1">
        <v>2275600</v>
      </c>
    </row>
    <row r="134" spans="1:8" ht="31.2" hidden="1" outlineLevel="5" x14ac:dyDescent="0.3">
      <c r="A134" s="30" t="s">
        <v>23</v>
      </c>
      <c r="B134" s="31" t="s">
        <v>5</v>
      </c>
      <c r="C134" s="31" t="s">
        <v>86</v>
      </c>
      <c r="D134" s="62" t="s">
        <v>100</v>
      </c>
      <c r="E134" s="31" t="s">
        <v>24</v>
      </c>
      <c r="F134" s="33">
        <f t="shared" si="13"/>
        <v>0</v>
      </c>
      <c r="G134" s="18">
        <v>0</v>
      </c>
      <c r="H134" s="1" t="s">
        <v>154</v>
      </c>
    </row>
    <row r="135" spans="1:8" ht="31.2" hidden="1" outlineLevel="3" x14ac:dyDescent="0.3">
      <c r="A135" s="21" t="s">
        <v>93</v>
      </c>
      <c r="B135" s="14" t="s">
        <v>5</v>
      </c>
      <c r="C135" s="14" t="s">
        <v>86</v>
      </c>
      <c r="D135" s="14" t="s">
        <v>94</v>
      </c>
      <c r="E135" s="14" t="s">
        <v>8</v>
      </c>
      <c r="F135" s="15">
        <f t="shared" si="13"/>
        <v>0</v>
      </c>
      <c r="G135" s="18">
        <f>G136</f>
        <v>0</v>
      </c>
    </row>
    <row r="136" spans="1:8" ht="31.2" hidden="1" outlineLevel="4" x14ac:dyDescent="0.3">
      <c r="A136" s="21" t="s">
        <v>23</v>
      </c>
      <c r="B136" s="14" t="s">
        <v>5</v>
      </c>
      <c r="C136" s="14" t="s">
        <v>86</v>
      </c>
      <c r="D136" s="14" t="s">
        <v>94</v>
      </c>
      <c r="E136" s="14" t="s">
        <v>24</v>
      </c>
      <c r="F136" s="15">
        <f t="shared" si="13"/>
        <v>0</v>
      </c>
      <c r="G136" s="18"/>
    </row>
    <row r="137" spans="1:8" ht="46.8" hidden="1" outlineLevel="5" x14ac:dyDescent="0.3">
      <c r="A137" s="21" t="s">
        <v>95</v>
      </c>
      <c r="B137" s="14" t="s">
        <v>5</v>
      </c>
      <c r="C137" s="14" t="s">
        <v>86</v>
      </c>
      <c r="D137" s="14" t="s">
        <v>96</v>
      </c>
      <c r="E137" s="14" t="s">
        <v>8</v>
      </c>
      <c r="F137" s="15">
        <f t="shared" si="13"/>
        <v>0</v>
      </c>
      <c r="G137" s="18">
        <v>0</v>
      </c>
    </row>
    <row r="138" spans="1:8" ht="31.2" hidden="1" outlineLevel="4" x14ac:dyDescent="0.3">
      <c r="A138" s="21" t="s">
        <v>97</v>
      </c>
      <c r="B138" s="14" t="s">
        <v>5</v>
      </c>
      <c r="C138" s="14" t="s">
        <v>86</v>
      </c>
      <c r="D138" s="14" t="s">
        <v>98</v>
      </c>
      <c r="E138" s="14" t="s">
        <v>8</v>
      </c>
      <c r="F138" s="15">
        <f t="shared" si="13"/>
        <v>0</v>
      </c>
      <c r="G138" s="18">
        <v>0</v>
      </c>
    </row>
    <row r="139" spans="1:8" ht="31.2" hidden="1" outlineLevel="5" x14ac:dyDescent="0.3">
      <c r="A139" s="21" t="s">
        <v>23</v>
      </c>
      <c r="B139" s="14" t="s">
        <v>5</v>
      </c>
      <c r="C139" s="14" t="s">
        <v>86</v>
      </c>
      <c r="D139" s="14" t="s">
        <v>98</v>
      </c>
      <c r="E139" s="14" t="s">
        <v>24</v>
      </c>
      <c r="F139" s="15">
        <f t="shared" si="13"/>
        <v>0</v>
      </c>
      <c r="G139" s="18">
        <v>0</v>
      </c>
    </row>
    <row r="140" spans="1:8" ht="31.2" hidden="1" outlineLevel="5" x14ac:dyDescent="0.3">
      <c r="A140" s="21" t="s">
        <v>99</v>
      </c>
      <c r="B140" s="14" t="s">
        <v>5</v>
      </c>
      <c r="C140" s="14" t="s">
        <v>86</v>
      </c>
      <c r="D140" s="14" t="s">
        <v>100</v>
      </c>
      <c r="E140" s="14" t="s">
        <v>8</v>
      </c>
      <c r="F140" s="15">
        <f t="shared" si="13"/>
        <v>0</v>
      </c>
      <c r="G140" s="18">
        <v>0</v>
      </c>
    </row>
    <row r="141" spans="1:8" ht="31.2" hidden="1" outlineLevel="5" x14ac:dyDescent="0.3">
      <c r="A141" s="21" t="s">
        <v>23</v>
      </c>
      <c r="B141" s="14" t="s">
        <v>5</v>
      </c>
      <c r="C141" s="14" t="s">
        <v>86</v>
      </c>
      <c r="D141" s="14" t="s">
        <v>100</v>
      </c>
      <c r="E141" s="14" t="s">
        <v>24</v>
      </c>
      <c r="F141" s="15">
        <f t="shared" si="13"/>
        <v>0</v>
      </c>
      <c r="G141" s="18">
        <v>0</v>
      </c>
    </row>
    <row r="142" spans="1:8" ht="46.8" hidden="1" outlineLevel="5" x14ac:dyDescent="0.3">
      <c r="A142" s="21" t="s">
        <v>146</v>
      </c>
      <c r="B142" s="42" t="s">
        <v>5</v>
      </c>
      <c r="C142" s="42" t="s">
        <v>86</v>
      </c>
      <c r="D142" s="42" t="s">
        <v>96</v>
      </c>
      <c r="E142" s="42" t="s">
        <v>8</v>
      </c>
      <c r="F142" s="15">
        <f t="shared" si="13"/>
        <v>0</v>
      </c>
      <c r="G142" s="18">
        <f>G143</f>
        <v>0</v>
      </c>
    </row>
    <row r="143" spans="1:8" hidden="1" outlineLevel="3" x14ac:dyDescent="0.3">
      <c r="A143" s="21" t="s">
        <v>144</v>
      </c>
      <c r="B143" s="42" t="s">
        <v>5</v>
      </c>
      <c r="C143" s="42" t="s">
        <v>86</v>
      </c>
      <c r="D143" s="42" t="s">
        <v>142</v>
      </c>
      <c r="E143" s="42" t="s">
        <v>8</v>
      </c>
      <c r="F143" s="15">
        <f t="shared" si="13"/>
        <v>0</v>
      </c>
      <c r="G143" s="18">
        <f>G144</f>
        <v>0</v>
      </c>
    </row>
    <row r="144" spans="1:8" ht="31.2" hidden="1" outlineLevel="4" x14ac:dyDescent="0.3">
      <c r="A144" s="21" t="s">
        <v>23</v>
      </c>
      <c r="B144" s="42" t="s">
        <v>5</v>
      </c>
      <c r="C144" s="42" t="s">
        <v>86</v>
      </c>
      <c r="D144" s="42" t="s">
        <v>142</v>
      </c>
      <c r="E144" s="42" t="s">
        <v>24</v>
      </c>
      <c r="F144" s="15">
        <f t="shared" si="13"/>
        <v>0</v>
      </c>
      <c r="G144" s="18">
        <v>0</v>
      </c>
    </row>
    <row r="145" spans="1:8" outlineLevel="4" x14ac:dyDescent="0.3">
      <c r="A145" s="103" t="s">
        <v>205</v>
      </c>
      <c r="B145" s="31">
        <v>981</v>
      </c>
      <c r="C145" s="31" t="str">
        <f>C144</f>
        <v>0503</v>
      </c>
      <c r="D145" s="94" t="s">
        <v>244</v>
      </c>
      <c r="E145" s="31" t="str">
        <f>E144</f>
        <v>200</v>
      </c>
      <c r="F145" s="33">
        <f t="shared" si="13"/>
        <v>742.68832999999995</v>
      </c>
      <c r="G145" s="106">
        <f>G146</f>
        <v>742688.33</v>
      </c>
      <c r="H145" s="105"/>
    </row>
    <row r="146" spans="1:8" ht="31.2" outlineLevel="4" x14ac:dyDescent="0.3">
      <c r="A146" s="103" t="s">
        <v>206</v>
      </c>
      <c r="B146" s="31">
        <v>981</v>
      </c>
      <c r="C146" s="31" t="str">
        <f>C145</f>
        <v>0503</v>
      </c>
      <c r="D146" s="94" t="s">
        <v>244</v>
      </c>
      <c r="E146" s="31" t="str">
        <f>E157</f>
        <v>000</v>
      </c>
      <c r="F146" s="33">
        <f t="shared" si="13"/>
        <v>742.68832999999995</v>
      </c>
      <c r="G146" s="106">
        <f>739700+2988.33</f>
        <v>742688.33</v>
      </c>
      <c r="H146" s="105"/>
    </row>
    <row r="147" spans="1:8" outlineLevel="4" x14ac:dyDescent="0.3">
      <c r="A147" s="118" t="s">
        <v>207</v>
      </c>
      <c r="B147" s="31">
        <v>981</v>
      </c>
      <c r="C147" s="31" t="str">
        <f>C146</f>
        <v>0503</v>
      </c>
      <c r="D147" s="31" t="str">
        <f>D148</f>
        <v>07Q51S7170</v>
      </c>
      <c r="E147" s="94" t="s">
        <v>8</v>
      </c>
      <c r="F147" s="33">
        <f t="shared" si="13"/>
        <v>372.50966</v>
      </c>
      <c r="G147" s="106">
        <f>G148</f>
        <v>372509.66</v>
      </c>
      <c r="H147" s="105"/>
    </row>
    <row r="148" spans="1:8" ht="31.2" outlineLevel="4" x14ac:dyDescent="0.3">
      <c r="A148" s="119" t="s">
        <v>206</v>
      </c>
      <c r="B148" s="117">
        <v>981</v>
      </c>
      <c r="C148" s="31" t="str">
        <f>C147</f>
        <v>0503</v>
      </c>
      <c r="D148" s="31" t="s">
        <v>245</v>
      </c>
      <c r="E148" s="31">
        <v>200</v>
      </c>
      <c r="F148" s="33">
        <f t="shared" si="13"/>
        <v>372.50966</v>
      </c>
      <c r="G148" s="106">
        <f>388600-16090.34</f>
        <v>372509.66</v>
      </c>
      <c r="H148" s="105"/>
    </row>
    <row r="149" spans="1:8" ht="46.8" outlineLevel="4" x14ac:dyDescent="0.3">
      <c r="A149" s="131" t="s">
        <v>146</v>
      </c>
      <c r="B149" s="31">
        <v>981</v>
      </c>
      <c r="C149" s="94" t="s">
        <v>86</v>
      </c>
      <c r="D149" s="31">
        <v>12000000</v>
      </c>
      <c r="E149" s="94" t="s">
        <v>8</v>
      </c>
      <c r="F149" s="33">
        <f t="shared" si="13"/>
        <v>487.76240000000001</v>
      </c>
      <c r="G149" s="106">
        <f>G150+G152+G154</f>
        <v>487762.4</v>
      </c>
      <c r="H149" s="105"/>
    </row>
    <row r="150" spans="1:8" outlineLevel="4" x14ac:dyDescent="0.3">
      <c r="A150" s="119" t="s">
        <v>224</v>
      </c>
      <c r="B150" s="117">
        <v>981</v>
      </c>
      <c r="C150" s="94" t="s">
        <v>86</v>
      </c>
      <c r="D150" s="31" t="s">
        <v>229</v>
      </c>
      <c r="E150" s="94" t="s">
        <v>8</v>
      </c>
      <c r="F150" s="33">
        <f t="shared" si="13"/>
        <v>240.9</v>
      </c>
      <c r="G150" s="106">
        <f>G151</f>
        <v>240900</v>
      </c>
      <c r="H150" s="105"/>
    </row>
    <row r="151" spans="1:8" ht="31.2" outlineLevel="4" x14ac:dyDescent="0.3">
      <c r="A151" s="119" t="s">
        <v>225</v>
      </c>
      <c r="B151" s="117">
        <v>981</v>
      </c>
      <c r="C151" s="94" t="s">
        <v>86</v>
      </c>
      <c r="D151" s="31" t="s">
        <v>229</v>
      </c>
      <c r="E151" s="94" t="s">
        <v>24</v>
      </c>
      <c r="F151" s="33">
        <f t="shared" si="13"/>
        <v>240.9</v>
      </c>
      <c r="G151" s="106">
        <v>240900</v>
      </c>
      <c r="H151" s="105"/>
    </row>
    <row r="152" spans="1:8" outlineLevel="4" x14ac:dyDescent="0.3">
      <c r="A152" s="119" t="s">
        <v>226</v>
      </c>
      <c r="B152" s="117">
        <v>981</v>
      </c>
      <c r="C152" s="94" t="s">
        <v>86</v>
      </c>
      <c r="D152" s="31" t="s">
        <v>228</v>
      </c>
      <c r="E152" s="94" t="s">
        <v>8</v>
      </c>
      <c r="F152" s="33">
        <f t="shared" si="13"/>
        <v>236.20439999999999</v>
      </c>
      <c r="G152" s="106">
        <f>G153</f>
        <v>236204.4</v>
      </c>
      <c r="H152" s="105"/>
    </row>
    <row r="153" spans="1:8" ht="31.2" outlineLevel="4" x14ac:dyDescent="0.3">
      <c r="A153" s="119" t="s">
        <v>227</v>
      </c>
      <c r="B153" s="117">
        <v>981</v>
      </c>
      <c r="C153" s="94" t="s">
        <v>86</v>
      </c>
      <c r="D153" s="31" t="s">
        <v>228</v>
      </c>
      <c r="E153" s="94" t="s">
        <v>24</v>
      </c>
      <c r="F153" s="33">
        <f t="shared" si="13"/>
        <v>236.20439999999999</v>
      </c>
      <c r="G153" s="125">
        <f>240900-4695.6</f>
        <v>236204.4</v>
      </c>
      <c r="H153" s="105"/>
    </row>
    <row r="154" spans="1:8" outlineLevel="4" x14ac:dyDescent="0.3">
      <c r="A154" s="116" t="s">
        <v>226</v>
      </c>
      <c r="B154" s="117">
        <v>981</v>
      </c>
      <c r="C154" s="94" t="s">
        <v>86</v>
      </c>
      <c r="D154" s="31">
        <f>D155</f>
        <v>1200004410</v>
      </c>
      <c r="E154" s="94" t="s">
        <v>8</v>
      </c>
      <c r="F154" s="88">
        <f t="shared" si="13"/>
        <v>10.658000000000001</v>
      </c>
      <c r="G154" s="89">
        <f>G155</f>
        <v>10658.000000000002</v>
      </c>
      <c r="H154" s="105"/>
    </row>
    <row r="155" spans="1:8" ht="31.2" outlineLevel="4" x14ac:dyDescent="0.3">
      <c r="A155" s="116" t="s">
        <v>227</v>
      </c>
      <c r="B155" s="117">
        <v>981</v>
      </c>
      <c r="C155" s="94" t="s">
        <v>86</v>
      </c>
      <c r="D155" s="31">
        <v>1200004410</v>
      </c>
      <c r="E155" s="94" t="s">
        <v>24</v>
      </c>
      <c r="F155" s="88">
        <f t="shared" si="13"/>
        <v>10.658000000000001</v>
      </c>
      <c r="G155" s="89">
        <f>22835.4-12177.4</f>
        <v>10658.000000000002</v>
      </c>
      <c r="H155" s="105"/>
    </row>
    <row r="156" spans="1:8" ht="31.2" outlineLevel="5" x14ac:dyDescent="0.3">
      <c r="A156" s="132" t="s">
        <v>183</v>
      </c>
      <c r="B156" s="86" t="s">
        <v>5</v>
      </c>
      <c r="C156" s="14" t="s">
        <v>86</v>
      </c>
      <c r="D156" s="97" t="s">
        <v>59</v>
      </c>
      <c r="E156" s="14" t="s">
        <v>8</v>
      </c>
      <c r="F156" s="15">
        <f t="shared" si="13"/>
        <v>703.5</v>
      </c>
      <c r="G156" s="126">
        <f>G157+G159+G161</f>
        <v>703500</v>
      </c>
    </row>
    <row r="157" spans="1:8" ht="31.2" outlineLevel="4" x14ac:dyDescent="0.3">
      <c r="A157" s="133" t="s">
        <v>103</v>
      </c>
      <c r="B157" s="14" t="s">
        <v>5</v>
      </c>
      <c r="C157" s="14" t="s">
        <v>86</v>
      </c>
      <c r="D157" s="42" t="s">
        <v>195</v>
      </c>
      <c r="E157" s="14" t="s">
        <v>8</v>
      </c>
      <c r="F157" s="15">
        <f t="shared" si="13"/>
        <v>167.5</v>
      </c>
      <c r="G157" s="18">
        <f>G158</f>
        <v>167500</v>
      </c>
    </row>
    <row r="158" spans="1:8" ht="31.2" outlineLevel="5" x14ac:dyDescent="0.3">
      <c r="A158" s="21" t="s">
        <v>23</v>
      </c>
      <c r="B158" s="14" t="s">
        <v>5</v>
      </c>
      <c r="C158" s="14" t="s">
        <v>86</v>
      </c>
      <c r="D158" s="42" t="s">
        <v>195</v>
      </c>
      <c r="E158" s="14" t="s">
        <v>24</v>
      </c>
      <c r="F158" s="15">
        <f t="shared" si="13"/>
        <v>167.5</v>
      </c>
      <c r="G158" s="18">
        <f>152500+15000</f>
        <v>167500</v>
      </c>
    </row>
    <row r="159" spans="1:8" outlineLevel="5" x14ac:dyDescent="0.3">
      <c r="A159" s="21" t="s">
        <v>221</v>
      </c>
      <c r="B159" s="14">
        <v>981</v>
      </c>
      <c r="C159" s="42" t="s">
        <v>86</v>
      </c>
      <c r="D159" s="42" t="s">
        <v>222</v>
      </c>
      <c r="E159" s="42" t="s">
        <v>8</v>
      </c>
      <c r="F159" s="15">
        <f t="shared" si="13"/>
        <v>509.2</v>
      </c>
      <c r="G159" s="18">
        <f>G160</f>
        <v>509200</v>
      </c>
    </row>
    <row r="160" spans="1:8" ht="31.2" outlineLevel="5" x14ac:dyDescent="0.3">
      <c r="A160" s="21" t="s">
        <v>23</v>
      </c>
      <c r="B160" s="14" t="s">
        <v>5</v>
      </c>
      <c r="C160" s="14" t="s">
        <v>86</v>
      </c>
      <c r="D160" s="42" t="s">
        <v>222</v>
      </c>
      <c r="E160" s="14" t="s">
        <v>24</v>
      </c>
      <c r="F160" s="15">
        <f t="shared" si="13"/>
        <v>509.2</v>
      </c>
      <c r="G160" s="18">
        <v>509200</v>
      </c>
    </row>
    <row r="161" spans="1:7" outlineLevel="5" x14ac:dyDescent="0.3">
      <c r="A161" s="21" t="s">
        <v>221</v>
      </c>
      <c r="B161" s="14">
        <v>981</v>
      </c>
      <c r="C161" s="14" t="s">
        <v>86</v>
      </c>
      <c r="D161" s="42" t="s">
        <v>223</v>
      </c>
      <c r="E161" s="42" t="s">
        <v>8</v>
      </c>
      <c r="F161" s="15">
        <f t="shared" si="13"/>
        <v>26.8</v>
      </c>
      <c r="G161" s="18">
        <f>G162</f>
        <v>26800</v>
      </c>
    </row>
    <row r="162" spans="1:7" ht="31.2" outlineLevel="5" x14ac:dyDescent="0.3">
      <c r="A162" s="21" t="s">
        <v>23</v>
      </c>
      <c r="B162" s="14" t="s">
        <v>5</v>
      </c>
      <c r="C162" s="14" t="s">
        <v>86</v>
      </c>
      <c r="D162" s="42" t="s">
        <v>223</v>
      </c>
      <c r="E162" s="14" t="s">
        <v>24</v>
      </c>
      <c r="F162" s="15">
        <f>G162/1000</f>
        <v>26.8</v>
      </c>
      <c r="G162" s="18">
        <v>26800</v>
      </c>
    </row>
    <row r="163" spans="1:7" hidden="1" outlineLevel="5" x14ac:dyDescent="0.3">
      <c r="A163" s="21"/>
      <c r="B163" s="14">
        <v>981</v>
      </c>
      <c r="C163" s="14">
        <v>705</v>
      </c>
      <c r="D163" s="42">
        <v>1000000</v>
      </c>
      <c r="E163" s="14">
        <v>0</v>
      </c>
      <c r="F163" s="15"/>
      <c r="G163" s="18"/>
    </row>
    <row r="164" spans="1:7" outlineLevel="5" x14ac:dyDescent="0.3">
      <c r="A164" s="21" t="s">
        <v>231</v>
      </c>
      <c r="B164" s="14">
        <v>981</v>
      </c>
      <c r="C164" s="42" t="s">
        <v>110</v>
      </c>
      <c r="D164" s="42" t="s">
        <v>219</v>
      </c>
      <c r="E164" s="42" t="s">
        <v>8</v>
      </c>
      <c r="F164" s="15">
        <v>74</v>
      </c>
      <c r="G164" s="18">
        <v>74000</v>
      </c>
    </row>
    <row r="165" spans="1:7" outlineLevel="5" x14ac:dyDescent="0.3">
      <c r="A165" s="21" t="s">
        <v>217</v>
      </c>
      <c r="B165" s="14">
        <v>981</v>
      </c>
      <c r="C165" s="42" t="s">
        <v>110</v>
      </c>
      <c r="D165" s="42" t="s">
        <v>238</v>
      </c>
      <c r="E165" s="42" t="s">
        <v>8</v>
      </c>
      <c r="F165" s="15">
        <v>73.260000000000005</v>
      </c>
      <c r="G165" s="18">
        <v>73260</v>
      </c>
    </row>
    <row r="166" spans="1:7" ht="31.2" outlineLevel="5" x14ac:dyDescent="0.3">
      <c r="A166" s="21" t="s">
        <v>173</v>
      </c>
      <c r="B166" s="14">
        <v>981</v>
      </c>
      <c r="C166" s="42" t="s">
        <v>110</v>
      </c>
      <c r="D166" s="42" t="s">
        <v>238</v>
      </c>
      <c r="E166" s="42">
        <v>200</v>
      </c>
      <c r="F166" s="15">
        <v>73.260000000000005</v>
      </c>
      <c r="G166" s="18">
        <v>73260</v>
      </c>
    </row>
    <row r="167" spans="1:7" outlineLevel="5" x14ac:dyDescent="0.3">
      <c r="A167" s="21" t="s">
        <v>218</v>
      </c>
      <c r="B167" s="14">
        <v>981</v>
      </c>
      <c r="C167" s="42" t="s">
        <v>110</v>
      </c>
      <c r="D167" s="42" t="s">
        <v>239</v>
      </c>
      <c r="E167" s="42" t="s">
        <v>8</v>
      </c>
      <c r="F167" s="15">
        <v>0.74</v>
      </c>
      <c r="G167" s="18">
        <v>740</v>
      </c>
    </row>
    <row r="168" spans="1:7" ht="31.2" outlineLevel="5" x14ac:dyDescent="0.3">
      <c r="A168" s="21" t="s">
        <v>173</v>
      </c>
      <c r="B168" s="14">
        <v>981</v>
      </c>
      <c r="C168" s="42" t="s">
        <v>110</v>
      </c>
      <c r="D168" s="42" t="s">
        <v>239</v>
      </c>
      <c r="E168" s="42">
        <v>200</v>
      </c>
      <c r="F168" s="15">
        <v>0.74</v>
      </c>
      <c r="G168" s="18">
        <v>740</v>
      </c>
    </row>
    <row r="169" spans="1:7" hidden="1" outlineLevel="5" x14ac:dyDescent="0.3">
      <c r="A169" s="21"/>
      <c r="B169" s="14"/>
      <c r="C169" s="14"/>
      <c r="D169" s="42"/>
      <c r="E169" s="42"/>
      <c r="F169" s="15"/>
      <c r="G169" s="18"/>
    </row>
    <row r="170" spans="1:7" hidden="1" outlineLevel="5" x14ac:dyDescent="0.3">
      <c r="A170" s="21"/>
      <c r="B170" s="14"/>
      <c r="C170" s="14"/>
      <c r="D170" s="42"/>
      <c r="E170" s="42"/>
      <c r="F170" s="15"/>
      <c r="G170" s="18"/>
    </row>
    <row r="171" spans="1:7" hidden="1" outlineLevel="5" x14ac:dyDescent="0.3">
      <c r="A171" s="21"/>
      <c r="B171" s="14"/>
      <c r="C171" s="14"/>
      <c r="D171" s="42"/>
      <c r="E171" s="42"/>
      <c r="F171" s="15"/>
      <c r="G171" s="18"/>
    </row>
    <row r="172" spans="1:7" hidden="1" outlineLevel="5" x14ac:dyDescent="0.3">
      <c r="A172" s="21"/>
      <c r="B172" s="14"/>
      <c r="C172" s="14"/>
      <c r="D172" s="42"/>
      <c r="E172" s="42"/>
      <c r="F172" s="15"/>
      <c r="G172" s="18"/>
    </row>
    <row r="173" spans="1:7" hidden="1" outlineLevel="5" x14ac:dyDescent="0.3">
      <c r="A173" s="21"/>
      <c r="B173" s="14"/>
      <c r="C173" s="14"/>
      <c r="D173" s="42"/>
      <c r="E173" s="42"/>
      <c r="F173" s="15"/>
      <c r="G173" s="18"/>
    </row>
    <row r="174" spans="1:7" hidden="1" outlineLevel="5" x14ac:dyDescent="0.3">
      <c r="A174" s="21"/>
      <c r="B174" s="14"/>
      <c r="C174" s="14"/>
      <c r="D174" s="42"/>
      <c r="E174" s="42"/>
      <c r="F174" s="15"/>
      <c r="G174" s="18"/>
    </row>
    <row r="175" spans="1:7" hidden="1" outlineLevel="5" x14ac:dyDescent="0.3">
      <c r="A175" s="21"/>
      <c r="B175" s="14"/>
      <c r="C175" s="14"/>
      <c r="D175" s="42"/>
      <c r="E175" s="42"/>
      <c r="F175" s="15"/>
      <c r="G175" s="18"/>
    </row>
    <row r="176" spans="1:7" hidden="1" collapsed="1" x14ac:dyDescent="0.3"/>
    <row r="177" spans="1:8" hidden="1" outlineLevel="5" x14ac:dyDescent="0.3">
      <c r="A177" s="21" t="s">
        <v>105</v>
      </c>
      <c r="B177" s="14" t="s">
        <v>5</v>
      </c>
      <c r="C177" s="14" t="s">
        <v>86</v>
      </c>
      <c r="D177" s="61" t="s">
        <v>106</v>
      </c>
      <c r="E177" s="14" t="s">
        <v>8</v>
      </c>
      <c r="F177" s="15">
        <f t="shared" si="13"/>
        <v>0</v>
      </c>
      <c r="G177" s="18">
        <f>G178</f>
        <v>0</v>
      </c>
    </row>
    <row r="178" spans="1:8" ht="31.2" hidden="1" outlineLevel="5" x14ac:dyDescent="0.3">
      <c r="A178" s="21" t="s">
        <v>23</v>
      </c>
      <c r="B178" s="14" t="s">
        <v>5</v>
      </c>
      <c r="C178" s="14" t="s">
        <v>86</v>
      </c>
      <c r="D178" s="61" t="s">
        <v>106</v>
      </c>
      <c r="E178" s="14" t="s">
        <v>24</v>
      </c>
      <c r="F178" s="15">
        <f t="shared" si="13"/>
        <v>0</v>
      </c>
      <c r="G178" s="18">
        <f>139600-139600</f>
        <v>0</v>
      </c>
      <c r="H178" s="1" t="s">
        <v>153</v>
      </c>
    </row>
    <row r="179" spans="1:8" ht="31.2" hidden="1" outlineLevel="1" x14ac:dyDescent="0.3">
      <c r="A179" s="21" t="s">
        <v>145</v>
      </c>
      <c r="B179" s="42" t="s">
        <v>5</v>
      </c>
      <c r="C179" s="42" t="s">
        <v>86</v>
      </c>
      <c r="D179" s="42" t="s">
        <v>143</v>
      </c>
      <c r="E179" s="42" t="s">
        <v>8</v>
      </c>
      <c r="F179" s="15">
        <f t="shared" si="13"/>
        <v>0</v>
      </c>
      <c r="G179" s="18">
        <f>G180</f>
        <v>0</v>
      </c>
    </row>
    <row r="180" spans="1:8" ht="31.2" hidden="1" outlineLevel="2" x14ac:dyDescent="0.3">
      <c r="A180" s="21" t="s">
        <v>23</v>
      </c>
      <c r="B180" s="42" t="s">
        <v>5</v>
      </c>
      <c r="C180" s="42" t="s">
        <v>86</v>
      </c>
      <c r="D180" s="42" t="s">
        <v>143</v>
      </c>
      <c r="E180" s="42" t="s">
        <v>24</v>
      </c>
      <c r="F180" s="15">
        <f t="shared" si="13"/>
        <v>0</v>
      </c>
      <c r="G180" s="18">
        <v>0</v>
      </c>
    </row>
    <row r="181" spans="1:8" hidden="1" outlineLevel="3" x14ac:dyDescent="0.3">
      <c r="A181" s="24" t="s">
        <v>107</v>
      </c>
      <c r="B181" s="16" t="s">
        <v>5</v>
      </c>
      <c r="C181" s="16" t="s">
        <v>108</v>
      </c>
      <c r="D181" s="16" t="s">
        <v>7</v>
      </c>
      <c r="E181" s="16" t="s">
        <v>8</v>
      </c>
      <c r="F181" s="15">
        <f t="shared" si="13"/>
        <v>0</v>
      </c>
      <c r="G181" s="18">
        <f t="shared" ref="G181:G184" si="14">G182</f>
        <v>0</v>
      </c>
    </row>
    <row r="182" spans="1:8" ht="31.2" hidden="1" outlineLevel="4" x14ac:dyDescent="0.3">
      <c r="A182" s="21" t="s">
        <v>109</v>
      </c>
      <c r="B182" s="14" t="s">
        <v>5</v>
      </c>
      <c r="C182" s="14" t="s">
        <v>110</v>
      </c>
      <c r="D182" s="14" t="s">
        <v>7</v>
      </c>
      <c r="E182" s="14" t="s">
        <v>8</v>
      </c>
      <c r="F182" s="15">
        <f t="shared" si="13"/>
        <v>0</v>
      </c>
      <c r="G182" s="18">
        <f t="shared" si="14"/>
        <v>0</v>
      </c>
    </row>
    <row r="183" spans="1:8" ht="62.4" hidden="1" outlineLevel="5" x14ac:dyDescent="0.3">
      <c r="A183" s="21" t="s">
        <v>13</v>
      </c>
      <c r="B183" s="14" t="s">
        <v>5</v>
      </c>
      <c r="C183" s="14" t="s">
        <v>110</v>
      </c>
      <c r="D183" s="14" t="s">
        <v>14</v>
      </c>
      <c r="E183" s="14" t="s">
        <v>8</v>
      </c>
      <c r="F183" s="15">
        <f t="shared" si="13"/>
        <v>0</v>
      </c>
      <c r="G183" s="18">
        <f t="shared" si="14"/>
        <v>0</v>
      </c>
    </row>
    <row r="184" spans="1:8" ht="31.2" hidden="1" outlineLevel="1" x14ac:dyDescent="0.3">
      <c r="A184" s="21" t="s">
        <v>111</v>
      </c>
      <c r="B184" s="14" t="s">
        <v>5</v>
      </c>
      <c r="C184" s="14" t="s">
        <v>110</v>
      </c>
      <c r="D184" s="14" t="s">
        <v>112</v>
      </c>
      <c r="E184" s="14" t="s">
        <v>8</v>
      </c>
      <c r="F184" s="15">
        <f t="shared" si="13"/>
        <v>0</v>
      </c>
      <c r="G184" s="18">
        <f t="shared" si="14"/>
        <v>0</v>
      </c>
    </row>
    <row r="185" spans="1:8" ht="31.2" hidden="1" outlineLevel="2" x14ac:dyDescent="0.3">
      <c r="A185" s="21" t="s">
        <v>23</v>
      </c>
      <c r="B185" s="14" t="s">
        <v>5</v>
      </c>
      <c r="C185" s="14" t="s">
        <v>110</v>
      </c>
      <c r="D185" s="14" t="s">
        <v>112</v>
      </c>
      <c r="E185" s="14" t="s">
        <v>24</v>
      </c>
      <c r="F185" s="15">
        <f t="shared" si="13"/>
        <v>0</v>
      </c>
      <c r="G185" s="18">
        <v>0</v>
      </c>
    </row>
    <row r="186" spans="1:8" outlineLevel="3" x14ac:dyDescent="0.3">
      <c r="A186" s="24" t="s">
        <v>113</v>
      </c>
      <c r="B186" s="16" t="s">
        <v>5</v>
      </c>
      <c r="C186" s="16" t="s">
        <v>114</v>
      </c>
      <c r="D186" s="16" t="s">
        <v>7</v>
      </c>
      <c r="E186" s="16" t="s">
        <v>8</v>
      </c>
      <c r="F186" s="17">
        <f t="shared" si="13"/>
        <v>2304.8205200000002</v>
      </c>
      <c r="G186" s="18">
        <f t="shared" ref="G186:G187" si="15">G187</f>
        <v>2304820.52</v>
      </c>
    </row>
    <row r="187" spans="1:8" outlineLevel="4" x14ac:dyDescent="0.3">
      <c r="A187" s="21" t="s">
        <v>115</v>
      </c>
      <c r="B187" s="14" t="s">
        <v>5</v>
      </c>
      <c r="C187" s="14" t="s">
        <v>116</v>
      </c>
      <c r="D187" s="14" t="s">
        <v>7</v>
      </c>
      <c r="E187" s="14" t="s">
        <v>8</v>
      </c>
      <c r="F187" s="15">
        <f t="shared" si="13"/>
        <v>2304.8205200000002</v>
      </c>
      <c r="G187" s="18">
        <f t="shared" si="15"/>
        <v>2304820.52</v>
      </c>
    </row>
    <row r="188" spans="1:8" ht="33" customHeight="1" outlineLevel="5" x14ac:dyDescent="0.3">
      <c r="A188" s="130" t="s">
        <v>181</v>
      </c>
      <c r="B188" s="14" t="s">
        <v>5</v>
      </c>
      <c r="C188" s="14" t="s">
        <v>116</v>
      </c>
      <c r="D188" s="14" t="s">
        <v>117</v>
      </c>
      <c r="E188" s="14" t="s">
        <v>8</v>
      </c>
      <c r="F188" s="15">
        <f t="shared" si="13"/>
        <v>2304.8205200000002</v>
      </c>
      <c r="G188" s="18">
        <f>G189+G192+G194</f>
        <v>2304820.52</v>
      </c>
    </row>
    <row r="189" spans="1:8" outlineLevel="5" x14ac:dyDescent="0.3">
      <c r="A189" s="21" t="s">
        <v>118</v>
      </c>
      <c r="B189" s="14" t="s">
        <v>5</v>
      </c>
      <c r="C189" s="14" t="s">
        <v>116</v>
      </c>
      <c r="D189" s="14" t="s">
        <v>119</v>
      </c>
      <c r="E189" s="14" t="s">
        <v>8</v>
      </c>
      <c r="F189" s="15">
        <f t="shared" si="13"/>
        <v>1923.2205200000001</v>
      </c>
      <c r="G189" s="18">
        <f>G190+G191</f>
        <v>1923220.52</v>
      </c>
    </row>
    <row r="190" spans="1:8" ht="54" customHeight="1" outlineLevel="1" x14ac:dyDescent="0.3">
      <c r="A190" s="21" t="s">
        <v>17</v>
      </c>
      <c r="B190" s="14" t="s">
        <v>5</v>
      </c>
      <c r="C190" s="14" t="s">
        <v>116</v>
      </c>
      <c r="D190" s="14" t="s">
        <v>119</v>
      </c>
      <c r="E190" s="14" t="s">
        <v>18</v>
      </c>
      <c r="F190" s="15">
        <f>G190/1000</f>
        <v>878.32</v>
      </c>
      <c r="G190" s="18">
        <f>967220-88900</f>
        <v>878320</v>
      </c>
    </row>
    <row r="191" spans="1:8" ht="31.2" outlineLevel="2" x14ac:dyDescent="0.3">
      <c r="A191" s="21" t="s">
        <v>23</v>
      </c>
      <c r="B191" s="14" t="s">
        <v>5</v>
      </c>
      <c r="C191" s="14" t="s">
        <v>116</v>
      </c>
      <c r="D191" s="14" t="s">
        <v>119</v>
      </c>
      <c r="E191" s="14" t="s">
        <v>24</v>
      </c>
      <c r="F191" s="15">
        <f t="shared" si="13"/>
        <v>1044.9005199999999</v>
      </c>
      <c r="G191" s="60">
        <f>965160+16.24+44820.05+34904.23</f>
        <v>1044900.52</v>
      </c>
    </row>
    <row r="192" spans="1:8" ht="26.4" outlineLevel="2" x14ac:dyDescent="0.3">
      <c r="A192" s="82" t="s">
        <v>163</v>
      </c>
      <c r="B192" s="14" t="s">
        <v>5</v>
      </c>
      <c r="C192" s="14" t="s">
        <v>116</v>
      </c>
      <c r="D192" s="14" t="str">
        <f>D193</f>
        <v>080001403А</v>
      </c>
      <c r="E192" s="14" t="s">
        <v>8</v>
      </c>
      <c r="F192" s="15">
        <f t="shared" ref="F192:F193" si="16">G192/1000</f>
        <v>381.6</v>
      </c>
      <c r="G192" s="18">
        <f>G193</f>
        <v>381600</v>
      </c>
    </row>
    <row r="193" spans="1:7" ht="52.8" outlineLevel="2" x14ac:dyDescent="0.3">
      <c r="A193" s="134" t="s">
        <v>164</v>
      </c>
      <c r="B193" s="14" t="s">
        <v>5</v>
      </c>
      <c r="C193" s="14" t="s">
        <v>116</v>
      </c>
      <c r="D193" s="14" t="s">
        <v>162</v>
      </c>
      <c r="E193" s="14" t="s">
        <v>18</v>
      </c>
      <c r="F193" s="15">
        <f t="shared" si="16"/>
        <v>381.6</v>
      </c>
      <c r="G193" s="18">
        <f>209500+88900+83200</f>
        <v>381600</v>
      </c>
    </row>
    <row r="194" spans="1:7" hidden="1" outlineLevel="2" x14ac:dyDescent="0.3">
      <c r="A194" s="83" t="s">
        <v>175</v>
      </c>
      <c r="B194" s="14" t="s">
        <v>5</v>
      </c>
      <c r="C194" s="14" t="s">
        <v>116</v>
      </c>
      <c r="D194" s="14" t="s">
        <v>176</v>
      </c>
      <c r="E194" s="14" t="s">
        <v>8</v>
      </c>
      <c r="F194" s="15">
        <f t="shared" ref="F194" si="17">G194/1000</f>
        <v>0</v>
      </c>
      <c r="G194" s="18">
        <f>G195</f>
        <v>0</v>
      </c>
    </row>
    <row r="195" spans="1:7" ht="26.4" hidden="1" outlineLevel="2" x14ac:dyDescent="0.3">
      <c r="A195" s="83" t="s">
        <v>177</v>
      </c>
      <c r="B195" s="14" t="s">
        <v>5</v>
      </c>
      <c r="C195" s="14" t="s">
        <v>116</v>
      </c>
      <c r="D195" s="14" t="s">
        <v>176</v>
      </c>
      <c r="E195" s="14">
        <v>200</v>
      </c>
      <c r="F195" s="15">
        <f t="shared" ref="F195" si="18">G195/1000</f>
        <v>0</v>
      </c>
      <c r="G195" s="18">
        <v>0</v>
      </c>
    </row>
    <row r="196" spans="1:7" hidden="1" outlineLevel="2" x14ac:dyDescent="0.3">
      <c r="A196" s="83"/>
      <c r="B196" s="86"/>
      <c r="C196" s="14"/>
      <c r="D196" s="14"/>
      <c r="E196" s="14"/>
      <c r="F196" s="15"/>
      <c r="G196" s="18"/>
    </row>
    <row r="197" spans="1:7" hidden="1" outlineLevel="2" x14ac:dyDescent="0.3">
      <c r="A197" s="83"/>
      <c r="B197" s="86"/>
      <c r="C197" s="14"/>
      <c r="D197" s="14"/>
      <c r="E197" s="14"/>
      <c r="F197" s="15"/>
      <c r="G197" s="18"/>
    </row>
    <row r="198" spans="1:7" outlineLevel="3" x14ac:dyDescent="0.3">
      <c r="A198" s="87" t="s">
        <v>120</v>
      </c>
      <c r="B198" s="16" t="s">
        <v>5</v>
      </c>
      <c r="C198" s="16" t="s">
        <v>121</v>
      </c>
      <c r="D198" s="16" t="s">
        <v>7</v>
      </c>
      <c r="E198" s="16" t="s">
        <v>8</v>
      </c>
      <c r="F198" s="17">
        <f t="shared" si="13"/>
        <v>44.1</v>
      </c>
      <c r="G198" s="18">
        <f t="shared" ref="G198:G201" si="19">G199</f>
        <v>44100</v>
      </c>
    </row>
    <row r="199" spans="1:7" outlineLevel="4" x14ac:dyDescent="0.3">
      <c r="A199" s="21" t="s">
        <v>122</v>
      </c>
      <c r="B199" s="14" t="s">
        <v>5</v>
      </c>
      <c r="C199" s="14" t="s">
        <v>123</v>
      </c>
      <c r="D199" s="14" t="s">
        <v>7</v>
      </c>
      <c r="E199" s="14" t="s">
        <v>8</v>
      </c>
      <c r="F199" s="15">
        <f t="shared" si="13"/>
        <v>44.1</v>
      </c>
      <c r="G199" s="18">
        <f t="shared" si="19"/>
        <v>44100</v>
      </c>
    </row>
    <row r="200" spans="1:7" ht="60" customHeight="1" outlineLevel="5" x14ac:dyDescent="0.3">
      <c r="A200" s="21" t="s">
        <v>171</v>
      </c>
      <c r="B200" s="14" t="s">
        <v>5</v>
      </c>
      <c r="C200" s="14" t="s">
        <v>123</v>
      </c>
      <c r="D200" s="14" t="s">
        <v>14</v>
      </c>
      <c r="E200" s="14" t="s">
        <v>8</v>
      </c>
      <c r="F200" s="15">
        <f t="shared" si="13"/>
        <v>44.1</v>
      </c>
      <c r="G200" s="18">
        <f t="shared" si="19"/>
        <v>44100</v>
      </c>
    </row>
    <row r="201" spans="1:7" outlineLevel="1" x14ac:dyDescent="0.3">
      <c r="A201" s="21" t="s">
        <v>124</v>
      </c>
      <c r="B201" s="14" t="s">
        <v>5</v>
      </c>
      <c r="C201" s="14" t="s">
        <v>123</v>
      </c>
      <c r="D201" s="14" t="s">
        <v>125</v>
      </c>
      <c r="E201" s="14" t="s">
        <v>8</v>
      </c>
      <c r="F201" s="15">
        <f t="shared" si="13"/>
        <v>44.1</v>
      </c>
      <c r="G201" s="18">
        <f t="shared" si="19"/>
        <v>44100</v>
      </c>
    </row>
    <row r="202" spans="1:7" ht="17.399999999999999" customHeight="1" outlineLevel="2" x14ac:dyDescent="0.3">
      <c r="A202" s="21" t="s">
        <v>126</v>
      </c>
      <c r="B202" s="14" t="s">
        <v>5</v>
      </c>
      <c r="C202" s="14" t="s">
        <v>123</v>
      </c>
      <c r="D202" s="14" t="s">
        <v>125</v>
      </c>
      <c r="E202" s="14" t="s">
        <v>127</v>
      </c>
      <c r="F202" s="15">
        <f t="shared" si="13"/>
        <v>44.1</v>
      </c>
      <c r="G202" s="18">
        <v>44100</v>
      </c>
    </row>
    <row r="203" spans="1:7" outlineLevel="3" x14ac:dyDescent="0.3">
      <c r="A203" s="24" t="s">
        <v>128</v>
      </c>
      <c r="B203" s="16" t="s">
        <v>5</v>
      </c>
      <c r="C203" s="16" t="s">
        <v>129</v>
      </c>
      <c r="D203" s="16" t="s">
        <v>7</v>
      </c>
      <c r="E203" s="16" t="s">
        <v>8</v>
      </c>
      <c r="F203" s="17">
        <f t="shared" si="13"/>
        <v>15</v>
      </c>
      <c r="G203" s="18">
        <f t="shared" ref="G203:G206" si="20">G204</f>
        <v>15000</v>
      </c>
    </row>
    <row r="204" spans="1:7" outlineLevel="4" x14ac:dyDescent="0.3">
      <c r="A204" s="21" t="s">
        <v>130</v>
      </c>
      <c r="B204" s="14" t="s">
        <v>5</v>
      </c>
      <c r="C204" s="14" t="s">
        <v>131</v>
      </c>
      <c r="D204" s="14" t="s">
        <v>7</v>
      </c>
      <c r="E204" s="14" t="s">
        <v>8</v>
      </c>
      <c r="F204" s="15">
        <f t="shared" si="13"/>
        <v>15</v>
      </c>
      <c r="G204" s="18">
        <f t="shared" si="20"/>
        <v>15000</v>
      </c>
    </row>
    <row r="205" spans="1:7" ht="31.2" outlineLevel="4" x14ac:dyDescent="0.3">
      <c r="A205" s="21" t="s">
        <v>180</v>
      </c>
      <c r="B205" s="14" t="s">
        <v>5</v>
      </c>
      <c r="C205" s="14" t="s">
        <v>131</v>
      </c>
      <c r="D205" s="14" t="s">
        <v>132</v>
      </c>
      <c r="E205" s="14" t="s">
        <v>8</v>
      </c>
      <c r="F205" s="15">
        <f t="shared" si="13"/>
        <v>15</v>
      </c>
      <c r="G205" s="18">
        <f t="shared" si="20"/>
        <v>15000</v>
      </c>
    </row>
    <row r="206" spans="1:7" outlineLevel="5" x14ac:dyDescent="0.3">
      <c r="A206" s="21" t="s">
        <v>133</v>
      </c>
      <c r="B206" s="14" t="s">
        <v>5</v>
      </c>
      <c r="C206" s="14" t="s">
        <v>131</v>
      </c>
      <c r="D206" s="14" t="s">
        <v>134</v>
      </c>
      <c r="E206" s="14" t="s">
        <v>8</v>
      </c>
      <c r="F206" s="15">
        <f t="shared" si="13"/>
        <v>15</v>
      </c>
      <c r="G206" s="18">
        <f t="shared" si="20"/>
        <v>15000</v>
      </c>
    </row>
    <row r="207" spans="1:7" ht="16.2" customHeight="1" x14ac:dyDescent="0.3">
      <c r="A207" s="21" t="s">
        <v>23</v>
      </c>
      <c r="B207" s="14">
        <v>981</v>
      </c>
      <c r="C207" s="14">
        <v>1102</v>
      </c>
      <c r="D207" s="14">
        <v>1000004010</v>
      </c>
      <c r="E207" s="14">
        <v>200</v>
      </c>
      <c r="F207" s="15">
        <f t="shared" si="13"/>
        <v>15</v>
      </c>
      <c r="G207" s="18">
        <v>15000</v>
      </c>
    </row>
    <row r="208" spans="1:7" ht="16.2" hidden="1" customHeight="1" x14ac:dyDescent="0.3">
      <c r="A208" s="25" t="s">
        <v>126</v>
      </c>
      <c r="B208" s="26" t="s">
        <v>5</v>
      </c>
      <c r="C208" s="26" t="s">
        <v>131</v>
      </c>
      <c r="D208" s="26" t="s">
        <v>134</v>
      </c>
      <c r="E208" s="26" t="s">
        <v>127</v>
      </c>
      <c r="F208" s="15">
        <f t="shared" si="13"/>
        <v>0</v>
      </c>
      <c r="G208" s="18">
        <v>0</v>
      </c>
    </row>
    <row r="209" spans="1:7" ht="16.2" customHeight="1" x14ac:dyDescent="0.3">
      <c r="A209" s="142" t="s">
        <v>135</v>
      </c>
      <c r="B209" s="143"/>
      <c r="C209" s="143"/>
      <c r="D209" s="143"/>
      <c r="E209" s="143"/>
      <c r="F209" s="17">
        <f>G209/1000+0.1</f>
        <v>25907.043559999995</v>
      </c>
      <c r="G209" s="19">
        <f>G203+G198+G186+G181+G114+G82+G68+G62+G11+G164</f>
        <v>25906943.559999995</v>
      </c>
    </row>
    <row r="210" spans="1:7" x14ac:dyDescent="0.3">
      <c r="A210" s="22"/>
      <c r="B210" s="12"/>
      <c r="C210" s="12"/>
      <c r="D210" s="12"/>
      <c r="E210" s="12"/>
      <c r="F210" s="12"/>
      <c r="G210" s="12"/>
    </row>
    <row r="211" spans="1:7" x14ac:dyDescent="0.3">
      <c r="A211" s="137"/>
      <c r="B211" s="138"/>
      <c r="C211" s="138"/>
      <c r="D211" s="138"/>
      <c r="E211" s="138"/>
      <c r="F211" s="138"/>
      <c r="G211" s="138"/>
    </row>
  </sheetData>
  <mergeCells count="5">
    <mergeCell ref="A211:G211"/>
    <mergeCell ref="A6:G6"/>
    <mergeCell ref="A7:G7"/>
    <mergeCell ref="A8:G8"/>
    <mergeCell ref="A209:E209"/>
  </mergeCells>
  <pageMargins left="0.78740157480314965" right="0.39370078740157483" top="0.19685039370078741" bottom="0.19685039370078741" header="0" footer="0"/>
  <pageSetup paperSize="9" scale="70" fitToWidth="2" fitToHeight="2" orientation="portrait" r:id="rId1"/>
  <headerFooter>
    <oddHeader>&amp;R&amp;P</oddHeader>
    <evenHeader>&amp;R&amp;P</even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9"/>
  <sheetViews>
    <sheetView showGridLines="0" tabSelected="1" topLeftCell="A75" zoomScaleSheetLayoutView="100" workbookViewId="0">
      <selection activeCell="H91" sqref="H91"/>
    </sheetView>
  </sheetViews>
  <sheetFormatPr defaultColWidth="9.109375" defaultRowHeight="15.6" outlineLevelRow="5" x14ac:dyDescent="0.3"/>
  <cols>
    <col min="1" max="1" width="48.44140625" style="28" customWidth="1"/>
    <col min="2" max="3" width="7.6640625" style="28" customWidth="1"/>
    <col min="4" max="4" width="14.5546875" style="28" customWidth="1"/>
    <col min="5" max="5" width="7.6640625" style="28" customWidth="1"/>
    <col min="6" max="6" width="19.44140625" style="28" customWidth="1"/>
    <col min="7" max="7" width="13.6640625" style="28" hidden="1" customWidth="1"/>
    <col min="8" max="8" width="17.21875" style="28" customWidth="1"/>
    <col min="9" max="9" width="11.6640625" style="28" hidden="1" customWidth="1"/>
    <col min="10" max="10" width="9.109375" style="28" customWidth="1"/>
    <col min="11" max="11" width="9.109375" style="28"/>
    <col min="12" max="16384" width="9.109375" style="1"/>
  </cols>
  <sheetData>
    <row r="1" spans="1:10" x14ac:dyDescent="0.3">
      <c r="A1" s="2"/>
      <c r="B1" s="3"/>
      <c r="C1" s="3"/>
      <c r="D1" s="3"/>
      <c r="E1" s="150" t="s">
        <v>158</v>
      </c>
      <c r="F1" s="150"/>
      <c r="G1" s="150"/>
    </row>
    <row r="2" spans="1:10" ht="16.8" x14ac:dyDescent="0.3">
      <c r="A2" s="4"/>
      <c r="B2" s="5"/>
      <c r="C2" s="3"/>
      <c r="D2" s="3"/>
      <c r="E2" s="151" t="s">
        <v>136</v>
      </c>
      <c r="F2" s="151"/>
      <c r="G2" s="151"/>
    </row>
    <row r="3" spans="1:10" x14ac:dyDescent="0.3">
      <c r="A3" s="2"/>
      <c r="B3" s="3"/>
      <c r="C3" s="3"/>
      <c r="D3" s="3"/>
      <c r="E3" s="150" t="s">
        <v>137</v>
      </c>
      <c r="F3" s="150"/>
      <c r="G3" s="150"/>
    </row>
    <row r="4" spans="1:10" x14ac:dyDescent="0.3">
      <c r="A4" s="6"/>
      <c r="B4" s="7"/>
      <c r="C4" s="3"/>
      <c r="D4" s="3"/>
      <c r="E4" s="150" t="s">
        <v>246</v>
      </c>
      <c r="F4" s="150"/>
      <c r="G4" s="150"/>
    </row>
    <row r="5" spans="1:10" x14ac:dyDescent="0.3">
      <c r="A5" s="2"/>
      <c r="B5" s="3"/>
      <c r="C5" s="3"/>
      <c r="D5" s="3"/>
      <c r="E5" s="3"/>
      <c r="F5" s="3"/>
      <c r="G5" s="3"/>
    </row>
    <row r="6" spans="1:10" x14ac:dyDescent="0.3">
      <c r="A6" s="139" t="s">
        <v>138</v>
      </c>
      <c r="B6" s="139"/>
      <c r="C6" s="139"/>
      <c r="D6" s="139"/>
      <c r="E6" s="139"/>
      <c r="F6" s="139"/>
      <c r="G6" s="139"/>
      <c r="H6" s="139"/>
    </row>
    <row r="7" spans="1:10" x14ac:dyDescent="0.3">
      <c r="A7" s="139" t="s">
        <v>212</v>
      </c>
      <c r="B7" s="139"/>
      <c r="C7" s="139"/>
      <c r="D7" s="139"/>
      <c r="E7" s="139"/>
      <c r="F7" s="139"/>
      <c r="G7" s="139"/>
      <c r="H7" s="139"/>
    </row>
    <row r="8" spans="1:10" ht="12" customHeight="1" x14ac:dyDescent="0.3">
      <c r="A8" s="144"/>
      <c r="B8" s="145"/>
      <c r="C8" s="145"/>
      <c r="D8" s="145"/>
      <c r="E8" s="145"/>
      <c r="F8" s="145"/>
      <c r="G8" s="145"/>
      <c r="H8" s="145"/>
      <c r="I8" s="145"/>
      <c r="J8" s="27"/>
    </row>
    <row r="9" spans="1:10" ht="51.75" customHeight="1" x14ac:dyDescent="0.3">
      <c r="A9" s="29" t="s">
        <v>139</v>
      </c>
      <c r="B9" s="29" t="s">
        <v>0</v>
      </c>
      <c r="C9" s="29" t="s">
        <v>1</v>
      </c>
      <c r="D9" s="29" t="s">
        <v>2</v>
      </c>
      <c r="E9" s="29" t="s">
        <v>3</v>
      </c>
      <c r="F9" s="29" t="s">
        <v>165</v>
      </c>
      <c r="G9" s="29" t="s">
        <v>166</v>
      </c>
      <c r="H9" s="29" t="s">
        <v>213</v>
      </c>
      <c r="I9" s="29" t="s">
        <v>220</v>
      </c>
      <c r="J9" s="27"/>
    </row>
    <row r="10" spans="1:10" ht="47.4" customHeight="1" x14ac:dyDescent="0.3">
      <c r="A10" s="34" t="s">
        <v>4</v>
      </c>
      <c r="B10" s="35" t="s">
        <v>5</v>
      </c>
      <c r="C10" s="35" t="s">
        <v>6</v>
      </c>
      <c r="D10" s="35" t="s">
        <v>7</v>
      </c>
      <c r="E10" s="35" t="s">
        <v>8</v>
      </c>
      <c r="F10" s="36">
        <f>G10/1000</f>
        <v>14664.3</v>
      </c>
      <c r="G10" s="75">
        <f>G11+G54+G60+G75+G97+G141+G147+G152+G133+G135</f>
        <v>14664300</v>
      </c>
      <c r="H10" s="75">
        <f>H11+H54+H60+H75+H97+H141+H147+H152+H133+H135</f>
        <v>12671.4</v>
      </c>
      <c r="I10" s="32">
        <f>I11+I54+I60+I75+I97+I141+I147+I152+I133+I135</f>
        <v>12671400</v>
      </c>
      <c r="J10" s="27"/>
    </row>
    <row r="11" spans="1:10" ht="19.8" customHeight="1" outlineLevel="1" x14ac:dyDescent="0.3">
      <c r="A11" s="34" t="s">
        <v>9</v>
      </c>
      <c r="B11" s="35" t="s">
        <v>5</v>
      </c>
      <c r="C11" s="35" t="s">
        <v>10</v>
      </c>
      <c r="D11" s="35" t="s">
        <v>7</v>
      </c>
      <c r="E11" s="35" t="s">
        <v>8</v>
      </c>
      <c r="F11" s="36">
        <f t="shared" ref="F11:F100" si="0">G11/1000</f>
        <v>6079.134</v>
      </c>
      <c r="G11" s="75">
        <f>G12+G16+G32+G36</f>
        <v>6079134</v>
      </c>
      <c r="H11" s="36">
        <f>I11/1000</f>
        <v>6323.5339999999997</v>
      </c>
      <c r="I11" s="32">
        <f>I12+I16+I32+I36</f>
        <v>6323534</v>
      </c>
      <c r="J11" s="27"/>
    </row>
    <row r="12" spans="1:10" ht="49.8" customHeight="1" outlineLevel="2" x14ac:dyDescent="0.3">
      <c r="A12" s="30" t="s">
        <v>11</v>
      </c>
      <c r="B12" s="31" t="s">
        <v>5</v>
      </c>
      <c r="C12" s="31" t="s">
        <v>12</v>
      </c>
      <c r="D12" s="31" t="s">
        <v>7</v>
      </c>
      <c r="E12" s="31" t="s">
        <v>8</v>
      </c>
      <c r="F12" s="33">
        <f t="shared" si="0"/>
        <v>904.7</v>
      </c>
      <c r="G12" s="63">
        <f>G13</f>
        <v>904700</v>
      </c>
      <c r="H12" s="33">
        <f t="shared" ref="H12:H100" si="1">I12/1000</f>
        <v>904.7</v>
      </c>
      <c r="I12" s="32">
        <f>I13</f>
        <v>904700</v>
      </c>
      <c r="J12" s="27"/>
    </row>
    <row r="13" spans="1:10" ht="92.4" customHeight="1" outlineLevel="3" x14ac:dyDescent="0.3">
      <c r="A13" s="30" t="s">
        <v>171</v>
      </c>
      <c r="B13" s="31" t="s">
        <v>5</v>
      </c>
      <c r="C13" s="31" t="s">
        <v>12</v>
      </c>
      <c r="D13" s="31" t="s">
        <v>14</v>
      </c>
      <c r="E13" s="31" t="s">
        <v>8</v>
      </c>
      <c r="F13" s="33">
        <f t="shared" si="0"/>
        <v>904.7</v>
      </c>
      <c r="G13" s="63">
        <f>G14</f>
        <v>904700</v>
      </c>
      <c r="H13" s="33">
        <f t="shared" si="1"/>
        <v>904.7</v>
      </c>
      <c r="I13" s="32">
        <f>I14</f>
        <v>904700</v>
      </c>
      <c r="J13" s="27"/>
    </row>
    <row r="14" spans="1:10" ht="25.8" customHeight="1" outlineLevel="4" x14ac:dyDescent="0.3">
      <c r="A14" s="30" t="s">
        <v>15</v>
      </c>
      <c r="B14" s="31" t="s">
        <v>5</v>
      </c>
      <c r="C14" s="31" t="s">
        <v>12</v>
      </c>
      <c r="D14" s="31" t="s">
        <v>16</v>
      </c>
      <c r="E14" s="31" t="s">
        <v>8</v>
      </c>
      <c r="F14" s="33">
        <f t="shared" si="0"/>
        <v>904.7</v>
      </c>
      <c r="G14" s="63">
        <f>G15</f>
        <v>904700</v>
      </c>
      <c r="H14" s="33">
        <f t="shared" si="1"/>
        <v>904.7</v>
      </c>
      <c r="I14" s="32">
        <f>I15</f>
        <v>904700</v>
      </c>
      <c r="J14" s="27"/>
    </row>
    <row r="15" spans="1:10" ht="82.8" customHeight="1" outlineLevel="5" x14ac:dyDescent="0.3">
      <c r="A15" s="30" t="s">
        <v>17</v>
      </c>
      <c r="B15" s="31" t="s">
        <v>5</v>
      </c>
      <c r="C15" s="31" t="s">
        <v>12</v>
      </c>
      <c r="D15" s="31" t="s">
        <v>16</v>
      </c>
      <c r="E15" s="31" t="s">
        <v>18</v>
      </c>
      <c r="F15" s="33">
        <f t="shared" si="0"/>
        <v>904.7</v>
      </c>
      <c r="G15" s="63">
        <f>904700</f>
        <v>904700</v>
      </c>
      <c r="H15" s="33">
        <f t="shared" si="1"/>
        <v>904.7</v>
      </c>
      <c r="I15" s="32">
        <f>G15</f>
        <v>904700</v>
      </c>
      <c r="J15" s="27"/>
    </row>
    <row r="16" spans="1:10" ht="65.400000000000006" customHeight="1" outlineLevel="2" x14ac:dyDescent="0.3">
      <c r="A16" s="30" t="s">
        <v>19</v>
      </c>
      <c r="B16" s="31" t="s">
        <v>5</v>
      </c>
      <c r="C16" s="31" t="s">
        <v>20</v>
      </c>
      <c r="D16" s="31" t="s">
        <v>7</v>
      </c>
      <c r="E16" s="31" t="s">
        <v>8</v>
      </c>
      <c r="F16" s="33">
        <f>G16/1000-0.1</f>
        <v>3178.654</v>
      </c>
      <c r="G16" s="63">
        <f>G17+G26</f>
        <v>3178754</v>
      </c>
      <c r="H16" s="33">
        <f>I16/1000-0.1</f>
        <v>3183.154</v>
      </c>
      <c r="I16" s="32">
        <f>I17+I26</f>
        <v>3183254</v>
      </c>
      <c r="J16" s="27"/>
    </row>
    <row r="17" spans="1:11" ht="93.6" outlineLevel="3" x14ac:dyDescent="0.3">
      <c r="A17" s="78" t="s">
        <v>155</v>
      </c>
      <c r="B17" s="31" t="s">
        <v>5</v>
      </c>
      <c r="C17" s="31" t="s">
        <v>20</v>
      </c>
      <c r="D17" s="31" t="s">
        <v>14</v>
      </c>
      <c r="E17" s="31" t="s">
        <v>8</v>
      </c>
      <c r="F17" s="33">
        <f>G17/1000</f>
        <v>3033.7539999999999</v>
      </c>
      <c r="G17" s="63">
        <f>G18+G22+G24</f>
        <v>3033754</v>
      </c>
      <c r="H17" s="33">
        <f t="shared" ref="H17:I17" si="2">H18+H22+H24</f>
        <v>3033.154</v>
      </c>
      <c r="I17" s="63">
        <f t="shared" si="2"/>
        <v>3033254</v>
      </c>
      <c r="J17" s="27"/>
    </row>
    <row r="18" spans="1:11" ht="31.2" outlineLevel="4" x14ac:dyDescent="0.3">
      <c r="A18" s="30" t="s">
        <v>21</v>
      </c>
      <c r="B18" s="31" t="s">
        <v>5</v>
      </c>
      <c r="C18" s="31" t="s">
        <v>20</v>
      </c>
      <c r="D18" s="31" t="s">
        <v>22</v>
      </c>
      <c r="E18" s="31" t="s">
        <v>8</v>
      </c>
      <c r="F18" s="33">
        <f>G18/1000-0.1</f>
        <v>3033.654</v>
      </c>
      <c r="G18" s="63">
        <f>G19+G20+G21</f>
        <v>3033754</v>
      </c>
      <c r="H18" s="33">
        <f>I18/1000-0.1</f>
        <v>3033.154</v>
      </c>
      <c r="I18" s="32">
        <f>I19+I20+I21</f>
        <v>3033254</v>
      </c>
      <c r="J18" s="27"/>
    </row>
    <row r="19" spans="1:11" ht="93.6" outlineLevel="5" x14ac:dyDescent="0.3">
      <c r="A19" s="30" t="s">
        <v>17</v>
      </c>
      <c r="B19" s="31" t="s">
        <v>5</v>
      </c>
      <c r="C19" s="31" t="s">
        <v>20</v>
      </c>
      <c r="D19" s="31" t="s">
        <v>22</v>
      </c>
      <c r="E19" s="31" t="s">
        <v>18</v>
      </c>
      <c r="F19" s="33">
        <f t="shared" si="0"/>
        <v>2574.5</v>
      </c>
      <c r="G19" s="63">
        <v>2574500</v>
      </c>
      <c r="H19" s="76">
        <f t="shared" ref="H19" si="3">I19/1000</f>
        <v>2574.5</v>
      </c>
      <c r="I19" s="32">
        <v>2574500</v>
      </c>
      <c r="J19" s="27"/>
    </row>
    <row r="20" spans="1:11" ht="46.8" outlineLevel="5" x14ac:dyDescent="0.3">
      <c r="A20" s="30" t="s">
        <v>23</v>
      </c>
      <c r="B20" s="31" t="s">
        <v>5</v>
      </c>
      <c r="C20" s="94" t="s">
        <v>20</v>
      </c>
      <c r="D20" s="31" t="s">
        <v>22</v>
      </c>
      <c r="E20" s="31" t="s">
        <v>24</v>
      </c>
      <c r="F20" s="33">
        <f>G20/1000</f>
        <v>388.47399999999999</v>
      </c>
      <c r="G20" s="63">
        <v>388474</v>
      </c>
      <c r="H20" s="76">
        <f>I20/1000-0.1</f>
        <v>388.95399999999995</v>
      </c>
      <c r="I20" s="32">
        <v>389054</v>
      </c>
      <c r="J20" s="27"/>
    </row>
    <row r="21" spans="1:11" outlineLevel="5" x14ac:dyDescent="0.3">
      <c r="A21" s="30" t="s">
        <v>25</v>
      </c>
      <c r="B21" s="31" t="s">
        <v>5</v>
      </c>
      <c r="C21" s="31" t="s">
        <v>20</v>
      </c>
      <c r="D21" s="31" t="s">
        <v>22</v>
      </c>
      <c r="E21" s="31" t="s">
        <v>26</v>
      </c>
      <c r="F21" s="33">
        <f>G21/1000-0.1</f>
        <v>70.680000000000007</v>
      </c>
      <c r="G21" s="63">
        <v>70780</v>
      </c>
      <c r="H21" s="76">
        <f>I21/1000</f>
        <v>69.7</v>
      </c>
      <c r="I21" s="32">
        <v>69700</v>
      </c>
      <c r="J21" s="27"/>
    </row>
    <row r="22" spans="1:11" hidden="1" outlineLevel="5" x14ac:dyDescent="0.3">
      <c r="A22" s="104" t="s">
        <v>217</v>
      </c>
      <c r="B22" s="86">
        <v>981</v>
      </c>
      <c r="C22" s="42" t="s">
        <v>20</v>
      </c>
      <c r="D22" s="42" t="s">
        <v>214</v>
      </c>
      <c r="E22" s="42" t="s">
        <v>8</v>
      </c>
      <c r="F22" s="15">
        <f t="shared" ref="F22:F25" si="4">G22/1000</f>
        <v>0</v>
      </c>
      <c r="G22" s="46">
        <f>G23</f>
        <v>0</v>
      </c>
      <c r="H22" s="76">
        <f t="shared" ref="H22:H25" si="5">I22/1000</f>
        <v>0</v>
      </c>
      <c r="I22" s="32">
        <f>I23</f>
        <v>0</v>
      </c>
      <c r="J22" s="27"/>
    </row>
    <row r="23" spans="1:11" ht="46.8" hidden="1" outlineLevel="5" x14ac:dyDescent="0.3">
      <c r="A23" s="104" t="s">
        <v>173</v>
      </c>
      <c r="B23" s="86">
        <v>981</v>
      </c>
      <c r="C23" s="42" t="s">
        <v>20</v>
      </c>
      <c r="D23" s="42" t="s">
        <v>214</v>
      </c>
      <c r="E23" s="14">
        <v>200</v>
      </c>
      <c r="F23" s="15">
        <f t="shared" si="4"/>
        <v>0</v>
      </c>
      <c r="G23" s="46">
        <v>0</v>
      </c>
      <c r="H23" s="76">
        <f t="shared" si="5"/>
        <v>0</v>
      </c>
      <c r="I23" s="32">
        <v>0</v>
      </c>
      <c r="J23" s="27"/>
    </row>
    <row r="24" spans="1:11" ht="31.2" hidden="1" outlineLevel="5" x14ac:dyDescent="0.3">
      <c r="A24" s="104" t="s">
        <v>218</v>
      </c>
      <c r="B24" s="86">
        <v>981</v>
      </c>
      <c r="C24" s="42" t="s">
        <v>20</v>
      </c>
      <c r="D24" s="42" t="s">
        <v>215</v>
      </c>
      <c r="E24" s="42" t="s">
        <v>8</v>
      </c>
      <c r="F24" s="15">
        <f t="shared" si="4"/>
        <v>0</v>
      </c>
      <c r="G24" s="46">
        <f>G25</f>
        <v>0</v>
      </c>
      <c r="H24" s="76">
        <f t="shared" si="5"/>
        <v>0</v>
      </c>
      <c r="I24" s="32">
        <f>I25</f>
        <v>0</v>
      </c>
      <c r="J24" s="27"/>
    </row>
    <row r="25" spans="1:11" ht="46.8" hidden="1" outlineLevel="5" x14ac:dyDescent="0.3">
      <c r="A25" s="104" t="s">
        <v>173</v>
      </c>
      <c r="B25" s="86">
        <v>981</v>
      </c>
      <c r="C25" s="42" t="s">
        <v>20</v>
      </c>
      <c r="D25" s="42" t="s">
        <v>215</v>
      </c>
      <c r="E25" s="14">
        <v>200</v>
      </c>
      <c r="F25" s="15">
        <f t="shared" si="4"/>
        <v>0</v>
      </c>
      <c r="G25" s="46">
        <v>0</v>
      </c>
      <c r="H25" s="76">
        <f t="shared" si="5"/>
        <v>0</v>
      </c>
      <c r="I25" s="32">
        <v>0</v>
      </c>
      <c r="J25" s="27"/>
    </row>
    <row r="26" spans="1:11" s="85" customFormat="1" ht="62.4" outlineLevel="5" x14ac:dyDescent="0.3">
      <c r="A26" s="45" t="s">
        <v>169</v>
      </c>
      <c r="B26" s="86" t="s">
        <v>5</v>
      </c>
      <c r="C26" s="42" t="s">
        <v>20</v>
      </c>
      <c r="D26" s="42" t="s">
        <v>190</v>
      </c>
      <c r="E26" s="14" t="s">
        <v>8</v>
      </c>
      <c r="F26" s="15">
        <f>G26/1000</f>
        <v>145</v>
      </c>
      <c r="G26" s="72">
        <f>G27</f>
        <v>145000</v>
      </c>
      <c r="H26" s="76">
        <f t="shared" ref="H26:H28" si="6">I26/1000</f>
        <v>150</v>
      </c>
      <c r="I26" s="72">
        <f t="shared" ref="I26" si="7">I27</f>
        <v>150000</v>
      </c>
    </row>
    <row r="27" spans="1:11" s="85" customFormat="1" ht="31.2" outlineLevel="5" x14ac:dyDescent="0.3">
      <c r="A27" s="45" t="s">
        <v>170</v>
      </c>
      <c r="B27" s="14" t="s">
        <v>5</v>
      </c>
      <c r="C27" s="42" t="s">
        <v>20</v>
      </c>
      <c r="D27" s="42" t="s">
        <v>189</v>
      </c>
      <c r="E27" s="42" t="s">
        <v>8</v>
      </c>
      <c r="F27" s="15">
        <f>G27/1000</f>
        <v>145</v>
      </c>
      <c r="G27" s="72">
        <f>G28</f>
        <v>145000</v>
      </c>
      <c r="H27" s="33">
        <f t="shared" si="6"/>
        <v>150</v>
      </c>
      <c r="I27" s="72">
        <f t="shared" ref="I27" si="8">I28</f>
        <v>150000</v>
      </c>
    </row>
    <row r="28" spans="1:11" ht="46.8" outlineLevel="5" x14ac:dyDescent="0.3">
      <c r="A28" s="25" t="s">
        <v>23</v>
      </c>
      <c r="B28" s="26" t="s">
        <v>5</v>
      </c>
      <c r="C28" s="107" t="s">
        <v>20</v>
      </c>
      <c r="D28" s="107" t="s">
        <v>189</v>
      </c>
      <c r="E28" s="26" t="s">
        <v>24</v>
      </c>
      <c r="F28" s="55">
        <f t="shared" ref="F28" si="9">G28/1000</f>
        <v>145</v>
      </c>
      <c r="G28" s="108">
        <v>145000</v>
      </c>
      <c r="H28" s="66">
        <f t="shared" si="6"/>
        <v>150</v>
      </c>
      <c r="I28" s="109">
        <v>150000</v>
      </c>
      <c r="J28" s="1"/>
      <c r="K28" s="1"/>
    </row>
    <row r="29" spans="1:11" hidden="1" outlineLevel="5" x14ac:dyDescent="0.3">
      <c r="A29" s="104"/>
      <c r="B29" s="113"/>
      <c r="C29" s="114"/>
      <c r="D29" s="114"/>
      <c r="E29" s="113"/>
      <c r="F29" s="101"/>
      <c r="G29" s="115"/>
      <c r="H29" s="89"/>
      <c r="I29" s="109"/>
      <c r="J29" s="1"/>
      <c r="K29" s="1"/>
    </row>
    <row r="30" spans="1:11" hidden="1" outlineLevel="5" x14ac:dyDescent="0.3">
      <c r="A30" s="104"/>
      <c r="B30" s="113"/>
      <c r="C30" s="114"/>
      <c r="D30" s="114"/>
      <c r="E30" s="113"/>
      <c r="F30" s="101"/>
      <c r="G30" s="115"/>
      <c r="H30" s="89"/>
      <c r="I30" s="109"/>
      <c r="J30" s="1"/>
      <c r="K30" s="1"/>
    </row>
    <row r="31" spans="1:11" hidden="1" x14ac:dyDescent="0.3">
      <c r="A31" s="112"/>
      <c r="B31" s="112"/>
      <c r="C31" s="112"/>
      <c r="D31" s="112"/>
      <c r="E31" s="112"/>
      <c r="F31" s="112"/>
      <c r="G31" s="112"/>
      <c r="H31" s="112"/>
      <c r="I31" s="112"/>
    </row>
    <row r="32" spans="1:11" outlineLevel="2" x14ac:dyDescent="0.3">
      <c r="A32" s="110" t="s">
        <v>27</v>
      </c>
      <c r="B32" s="111" t="s">
        <v>5</v>
      </c>
      <c r="C32" s="111" t="s">
        <v>28</v>
      </c>
      <c r="D32" s="111" t="s">
        <v>7</v>
      </c>
      <c r="E32" s="111" t="s">
        <v>8</v>
      </c>
      <c r="F32" s="68">
        <f t="shared" si="0"/>
        <v>10</v>
      </c>
      <c r="G32" s="68">
        <v>10000</v>
      </c>
      <c r="H32" s="68">
        <f t="shared" si="1"/>
        <v>10</v>
      </c>
      <c r="I32" s="69">
        <v>10000</v>
      </c>
      <c r="J32" s="27"/>
    </row>
    <row r="33" spans="1:10" ht="94.8" customHeight="1" outlineLevel="3" x14ac:dyDescent="0.3">
      <c r="A33" s="30" t="s">
        <v>171</v>
      </c>
      <c r="B33" s="31" t="s">
        <v>5</v>
      </c>
      <c r="C33" s="31" t="s">
        <v>28</v>
      </c>
      <c r="D33" s="31" t="s">
        <v>14</v>
      </c>
      <c r="E33" s="31" t="s">
        <v>8</v>
      </c>
      <c r="F33" s="33">
        <f t="shared" si="0"/>
        <v>10</v>
      </c>
      <c r="G33" s="33">
        <v>10000</v>
      </c>
      <c r="H33" s="33">
        <f t="shared" si="1"/>
        <v>10</v>
      </c>
      <c r="I33" s="32">
        <v>10000</v>
      </c>
      <c r="J33" s="27"/>
    </row>
    <row r="34" spans="1:10" ht="31.2" outlineLevel="4" x14ac:dyDescent="0.3">
      <c r="A34" s="30" t="s">
        <v>29</v>
      </c>
      <c r="B34" s="31" t="s">
        <v>5</v>
      </c>
      <c r="C34" s="31" t="s">
        <v>28</v>
      </c>
      <c r="D34" s="31" t="s">
        <v>30</v>
      </c>
      <c r="E34" s="31" t="s">
        <v>8</v>
      </c>
      <c r="F34" s="33">
        <f t="shared" si="0"/>
        <v>10</v>
      </c>
      <c r="G34" s="33">
        <v>10000</v>
      </c>
      <c r="H34" s="33">
        <f t="shared" si="1"/>
        <v>10</v>
      </c>
      <c r="I34" s="32">
        <v>10000</v>
      </c>
      <c r="J34" s="27"/>
    </row>
    <row r="35" spans="1:10" outlineLevel="5" x14ac:dyDescent="0.3">
      <c r="A35" s="30" t="s">
        <v>25</v>
      </c>
      <c r="B35" s="31" t="s">
        <v>5</v>
      </c>
      <c r="C35" s="31" t="s">
        <v>28</v>
      </c>
      <c r="D35" s="31" t="s">
        <v>30</v>
      </c>
      <c r="E35" s="31" t="s">
        <v>26</v>
      </c>
      <c r="F35" s="33">
        <f t="shared" si="0"/>
        <v>10</v>
      </c>
      <c r="G35" s="33">
        <v>10000</v>
      </c>
      <c r="H35" s="33">
        <f t="shared" si="1"/>
        <v>10</v>
      </c>
      <c r="I35" s="32">
        <v>10000</v>
      </c>
      <c r="J35" s="27"/>
    </row>
    <row r="36" spans="1:10" outlineLevel="2" x14ac:dyDescent="0.3">
      <c r="A36" s="30" t="s">
        <v>31</v>
      </c>
      <c r="B36" s="31" t="s">
        <v>5</v>
      </c>
      <c r="C36" s="31" t="s">
        <v>32</v>
      </c>
      <c r="D36" s="31" t="s">
        <v>7</v>
      </c>
      <c r="E36" s="31" t="s">
        <v>8</v>
      </c>
      <c r="F36" s="33">
        <f>G36/1000</f>
        <v>1985.68</v>
      </c>
      <c r="G36" s="63">
        <f>G37+G47+G51</f>
        <v>1985680</v>
      </c>
      <c r="H36" s="33">
        <f>H37+H47+H51+H45-0.2</f>
        <v>2225.58</v>
      </c>
      <c r="I36" s="63">
        <f>I37+I47+I51</f>
        <v>2225580</v>
      </c>
      <c r="J36" s="27"/>
    </row>
    <row r="37" spans="1:10" ht="97.2" customHeight="1" outlineLevel="3" x14ac:dyDescent="0.3">
      <c r="A37" s="30" t="s">
        <v>171</v>
      </c>
      <c r="B37" s="31" t="s">
        <v>5</v>
      </c>
      <c r="C37" s="31" t="s">
        <v>32</v>
      </c>
      <c r="D37" s="31" t="s">
        <v>14</v>
      </c>
      <c r="E37" s="31" t="s">
        <v>8</v>
      </c>
      <c r="F37" s="33">
        <f t="shared" si="0"/>
        <v>1905.58</v>
      </c>
      <c r="G37" s="63">
        <f>G38+G41+G45+G43</f>
        <v>1905580</v>
      </c>
      <c r="H37" s="33">
        <f>H38+H41+H45+H43</f>
        <v>2175.48</v>
      </c>
      <c r="I37" s="63">
        <f t="shared" ref="I37" si="10">I38+I41+I45+I43</f>
        <v>2175480</v>
      </c>
      <c r="J37" s="27"/>
    </row>
    <row r="38" spans="1:10" ht="50.4" customHeight="1" outlineLevel="4" x14ac:dyDescent="0.3">
      <c r="A38" s="30" t="s">
        <v>33</v>
      </c>
      <c r="B38" s="31" t="s">
        <v>5</v>
      </c>
      <c r="C38" s="31" t="s">
        <v>32</v>
      </c>
      <c r="D38" s="31" t="s">
        <v>34</v>
      </c>
      <c r="E38" s="31" t="s">
        <v>8</v>
      </c>
      <c r="F38" s="33">
        <f t="shared" si="0"/>
        <v>1596.98</v>
      </c>
      <c r="G38" s="63">
        <f>G39+G40</f>
        <v>1596980</v>
      </c>
      <c r="H38" s="33">
        <f t="shared" ref="H38:I38" si="11">H39+H40</f>
        <v>1561.68</v>
      </c>
      <c r="I38" s="63">
        <f t="shared" si="11"/>
        <v>1561680</v>
      </c>
      <c r="J38" s="27"/>
    </row>
    <row r="39" spans="1:10" ht="82.8" customHeight="1" outlineLevel="5" x14ac:dyDescent="0.3">
      <c r="A39" s="30" t="s">
        <v>17</v>
      </c>
      <c r="B39" s="31" t="s">
        <v>5</v>
      </c>
      <c r="C39" s="31" t="s">
        <v>32</v>
      </c>
      <c r="D39" s="31" t="s">
        <v>34</v>
      </c>
      <c r="E39" s="31" t="s">
        <v>18</v>
      </c>
      <c r="F39" s="33">
        <f t="shared" si="0"/>
        <v>1529.48</v>
      </c>
      <c r="G39" s="63">
        <v>1529480</v>
      </c>
      <c r="H39" s="33">
        <f t="shared" si="1"/>
        <v>1529.48</v>
      </c>
      <c r="I39" s="32">
        <v>1529480</v>
      </c>
      <c r="J39" s="27"/>
    </row>
    <row r="40" spans="1:10" ht="46.8" outlineLevel="5" x14ac:dyDescent="0.3">
      <c r="A40" s="30" t="s">
        <v>23</v>
      </c>
      <c r="B40" s="31" t="s">
        <v>5</v>
      </c>
      <c r="C40" s="31" t="s">
        <v>32</v>
      </c>
      <c r="D40" s="31" t="s">
        <v>34</v>
      </c>
      <c r="E40" s="31" t="s">
        <v>24</v>
      </c>
      <c r="F40" s="33">
        <f t="shared" si="0"/>
        <v>67.5</v>
      </c>
      <c r="G40" s="33">
        <v>67500</v>
      </c>
      <c r="H40" s="33">
        <f t="shared" si="1"/>
        <v>32.200000000000003</v>
      </c>
      <c r="I40" s="32">
        <f>67500-35300</f>
        <v>32200</v>
      </c>
      <c r="J40" s="27"/>
    </row>
    <row r="41" spans="1:10" outlineLevel="4" x14ac:dyDescent="0.3">
      <c r="A41" s="30" t="s">
        <v>35</v>
      </c>
      <c r="B41" s="31" t="s">
        <v>5</v>
      </c>
      <c r="C41" s="31" t="s">
        <v>32</v>
      </c>
      <c r="D41" s="31" t="s">
        <v>36</v>
      </c>
      <c r="E41" s="31" t="s">
        <v>8</v>
      </c>
      <c r="F41" s="33">
        <f t="shared" si="0"/>
        <v>12.5</v>
      </c>
      <c r="G41" s="33">
        <f>G42</f>
        <v>12500</v>
      </c>
      <c r="H41" s="33">
        <f t="shared" si="1"/>
        <v>12.5</v>
      </c>
      <c r="I41" s="32">
        <f>I42</f>
        <v>12500</v>
      </c>
      <c r="J41" s="27"/>
    </row>
    <row r="42" spans="1:10" outlineLevel="5" x14ac:dyDescent="0.3">
      <c r="A42" s="30" t="s">
        <v>25</v>
      </c>
      <c r="B42" s="31" t="s">
        <v>5</v>
      </c>
      <c r="C42" s="31" t="s">
        <v>32</v>
      </c>
      <c r="D42" s="31" t="s">
        <v>36</v>
      </c>
      <c r="E42" s="31" t="s">
        <v>26</v>
      </c>
      <c r="F42" s="33">
        <f t="shared" si="0"/>
        <v>12.5</v>
      </c>
      <c r="G42" s="33">
        <v>12500</v>
      </c>
      <c r="H42" s="33">
        <f t="shared" si="1"/>
        <v>12.5</v>
      </c>
      <c r="I42" s="32">
        <f>G42</f>
        <v>12500</v>
      </c>
      <c r="J42" s="27"/>
    </row>
    <row r="43" spans="1:10" outlineLevel="4" x14ac:dyDescent="0.3">
      <c r="A43" s="30" t="s">
        <v>37</v>
      </c>
      <c r="B43" s="31" t="s">
        <v>5</v>
      </c>
      <c r="C43" s="31" t="s">
        <v>32</v>
      </c>
      <c r="D43" s="31" t="s">
        <v>38</v>
      </c>
      <c r="E43" s="31" t="s">
        <v>8</v>
      </c>
      <c r="F43" s="33">
        <f t="shared" si="0"/>
        <v>295.89999999999998</v>
      </c>
      <c r="G43" s="33">
        <f>G44</f>
        <v>295900</v>
      </c>
      <c r="H43" s="33">
        <f t="shared" si="1"/>
        <v>601.1</v>
      </c>
      <c r="I43" s="32">
        <f>I44</f>
        <v>601100</v>
      </c>
      <c r="J43" s="27"/>
    </row>
    <row r="44" spans="1:10" outlineLevel="5" x14ac:dyDescent="0.3">
      <c r="A44" s="30" t="s">
        <v>25</v>
      </c>
      <c r="B44" s="31" t="s">
        <v>5</v>
      </c>
      <c r="C44" s="31" t="s">
        <v>32</v>
      </c>
      <c r="D44" s="31" t="s">
        <v>38</v>
      </c>
      <c r="E44" s="31" t="s">
        <v>26</v>
      </c>
      <c r="F44" s="33">
        <f t="shared" si="0"/>
        <v>295.89999999999998</v>
      </c>
      <c r="G44" s="33">
        <v>295900</v>
      </c>
      <c r="H44" s="66">
        <f t="shared" si="1"/>
        <v>601.1</v>
      </c>
      <c r="I44" s="67">
        <f>565800+35300</f>
        <v>601100</v>
      </c>
      <c r="J44" s="27"/>
    </row>
    <row r="45" spans="1:10" s="49" customFormat="1" ht="47.4" customHeight="1" x14ac:dyDescent="0.3">
      <c r="A45" s="51" t="s">
        <v>150</v>
      </c>
      <c r="B45" s="58" t="s">
        <v>5</v>
      </c>
      <c r="C45" s="58" t="s">
        <v>32</v>
      </c>
      <c r="D45" s="58" t="s">
        <v>151</v>
      </c>
      <c r="E45" s="58" t="s">
        <v>8</v>
      </c>
      <c r="F45" s="55">
        <f t="shared" si="0"/>
        <v>0.2</v>
      </c>
      <c r="G45" s="64">
        <f>G46</f>
        <v>200</v>
      </c>
      <c r="H45" s="70">
        <f t="shared" si="1"/>
        <v>0.2</v>
      </c>
      <c r="I45" s="70">
        <f>I46</f>
        <v>200</v>
      </c>
    </row>
    <row r="46" spans="1:10" s="50" customFormat="1" ht="47.4" customHeight="1" x14ac:dyDescent="0.3">
      <c r="A46" s="52" t="s">
        <v>152</v>
      </c>
      <c r="B46" s="59" t="s">
        <v>5</v>
      </c>
      <c r="C46" s="59" t="s">
        <v>32</v>
      </c>
      <c r="D46" s="59" t="s">
        <v>151</v>
      </c>
      <c r="E46" s="59" t="s">
        <v>24</v>
      </c>
      <c r="F46" s="55">
        <f t="shared" si="0"/>
        <v>0.2</v>
      </c>
      <c r="G46" s="65">
        <v>200</v>
      </c>
      <c r="H46" s="71">
        <f t="shared" si="1"/>
        <v>0.2</v>
      </c>
      <c r="I46" s="71">
        <v>200</v>
      </c>
    </row>
    <row r="47" spans="1:10" ht="50.4" customHeight="1" outlineLevel="3" x14ac:dyDescent="0.3">
      <c r="A47" s="30" t="s">
        <v>172</v>
      </c>
      <c r="B47" s="31" t="s">
        <v>5</v>
      </c>
      <c r="C47" s="31" t="s">
        <v>32</v>
      </c>
      <c r="D47" s="31" t="s">
        <v>39</v>
      </c>
      <c r="E47" s="31" t="s">
        <v>8</v>
      </c>
      <c r="F47" s="33">
        <f t="shared" si="0"/>
        <v>80.099999999999994</v>
      </c>
      <c r="G47" s="33">
        <f>G48</f>
        <v>80100</v>
      </c>
      <c r="H47" s="68">
        <f t="shared" si="1"/>
        <v>50.1</v>
      </c>
      <c r="I47" s="69">
        <f>I48</f>
        <v>50100</v>
      </c>
      <c r="J47" s="27"/>
    </row>
    <row r="48" spans="1:10" ht="34.799999999999997" customHeight="1" outlineLevel="4" x14ac:dyDescent="0.3">
      <c r="A48" s="30" t="s">
        <v>40</v>
      </c>
      <c r="B48" s="31" t="s">
        <v>5</v>
      </c>
      <c r="C48" s="31" t="s">
        <v>32</v>
      </c>
      <c r="D48" s="31">
        <v>200001050</v>
      </c>
      <c r="E48" s="31" t="s">
        <v>8</v>
      </c>
      <c r="F48" s="33">
        <f t="shared" si="0"/>
        <v>80.099999999999994</v>
      </c>
      <c r="G48" s="33">
        <f>G50+G49</f>
        <v>80100</v>
      </c>
      <c r="H48" s="66">
        <f t="shared" si="1"/>
        <v>50.1</v>
      </c>
      <c r="I48" s="67">
        <f>I49+I50</f>
        <v>50100</v>
      </c>
      <c r="J48" s="27"/>
    </row>
    <row r="49" spans="1:11" s="50" customFormat="1" ht="47.4" customHeight="1" x14ac:dyDescent="0.3">
      <c r="A49" s="52" t="s">
        <v>173</v>
      </c>
      <c r="B49" s="59" t="s">
        <v>5</v>
      </c>
      <c r="C49" s="59" t="s">
        <v>32</v>
      </c>
      <c r="D49" s="91" t="s">
        <v>41</v>
      </c>
      <c r="E49" s="59" t="s">
        <v>24</v>
      </c>
      <c r="F49" s="55">
        <f>G49/1000-0.1</f>
        <v>74.75</v>
      </c>
      <c r="G49" s="65">
        <v>74850</v>
      </c>
      <c r="H49" s="66">
        <f>I49/1000-0.1</f>
        <v>44.75</v>
      </c>
      <c r="I49" s="71">
        <v>44850</v>
      </c>
    </row>
    <row r="50" spans="1:11" outlineLevel="5" x14ac:dyDescent="0.3">
      <c r="A50" s="30" t="s">
        <v>25</v>
      </c>
      <c r="B50" s="31" t="s">
        <v>5</v>
      </c>
      <c r="C50" s="31" t="s">
        <v>32</v>
      </c>
      <c r="D50" s="31" t="s">
        <v>41</v>
      </c>
      <c r="E50" s="31" t="s">
        <v>26</v>
      </c>
      <c r="F50" s="33">
        <f t="shared" si="0"/>
        <v>5.25</v>
      </c>
      <c r="G50" s="88">
        <v>5250</v>
      </c>
      <c r="H50" s="89">
        <f t="shared" si="1"/>
        <v>5.25</v>
      </c>
      <c r="I50" s="90">
        <v>5250</v>
      </c>
      <c r="J50" s="27"/>
    </row>
    <row r="51" spans="1:11" s="85" customFormat="1" ht="62.4" hidden="1" outlineLevel="5" x14ac:dyDescent="0.3">
      <c r="A51" s="45" t="s">
        <v>169</v>
      </c>
      <c r="B51" s="86" t="s">
        <v>5</v>
      </c>
      <c r="C51" s="14" t="s">
        <v>32</v>
      </c>
      <c r="D51" s="42" t="s">
        <v>190</v>
      </c>
      <c r="E51" s="14" t="s">
        <v>8</v>
      </c>
      <c r="F51" s="15">
        <f>G51/1000</f>
        <v>0</v>
      </c>
      <c r="G51" s="72">
        <f>G52</f>
        <v>0</v>
      </c>
      <c r="H51" s="93">
        <v>0</v>
      </c>
      <c r="I51" s="93">
        <v>0</v>
      </c>
    </row>
    <row r="52" spans="1:11" s="85" customFormat="1" ht="31.2" hidden="1" outlineLevel="5" x14ac:dyDescent="0.3">
      <c r="A52" s="45" t="s">
        <v>170</v>
      </c>
      <c r="B52" s="14" t="s">
        <v>5</v>
      </c>
      <c r="C52" s="42" t="s">
        <v>32</v>
      </c>
      <c r="D52" s="42" t="s">
        <v>189</v>
      </c>
      <c r="E52" s="42" t="s">
        <v>8</v>
      </c>
      <c r="F52" s="15">
        <f>G52/1000</f>
        <v>0</v>
      </c>
      <c r="G52" s="72">
        <f>G53</f>
        <v>0</v>
      </c>
      <c r="H52" s="93">
        <v>0</v>
      </c>
      <c r="I52" s="93">
        <v>0</v>
      </c>
    </row>
    <row r="53" spans="1:11" ht="46.8" hidden="1" outlineLevel="5" x14ac:dyDescent="0.3">
      <c r="A53" s="21" t="s">
        <v>23</v>
      </c>
      <c r="B53" s="14" t="s">
        <v>5</v>
      </c>
      <c r="C53" s="42" t="s">
        <v>32</v>
      </c>
      <c r="D53" s="42" t="s">
        <v>189</v>
      </c>
      <c r="E53" s="14" t="s">
        <v>24</v>
      </c>
      <c r="F53" s="15">
        <f t="shared" ref="F53" si="12">G53/1000</f>
        <v>0</v>
      </c>
      <c r="G53" s="92">
        <v>0</v>
      </c>
      <c r="H53" s="74">
        <v>0</v>
      </c>
      <c r="I53" s="74">
        <v>0</v>
      </c>
      <c r="J53" s="1"/>
      <c r="K53" s="1"/>
    </row>
    <row r="54" spans="1:11" outlineLevel="1" collapsed="1" x14ac:dyDescent="0.3">
      <c r="A54" s="34" t="s">
        <v>42</v>
      </c>
      <c r="B54" s="35" t="s">
        <v>5</v>
      </c>
      <c r="C54" s="35" t="s">
        <v>43</v>
      </c>
      <c r="D54" s="35" t="s">
        <v>7</v>
      </c>
      <c r="E54" s="35" t="s">
        <v>8</v>
      </c>
      <c r="F54" s="36">
        <f t="shared" si="0"/>
        <v>428.8</v>
      </c>
      <c r="G54" s="75">
        <f>G55</f>
        <v>428800</v>
      </c>
      <c r="H54" s="73">
        <f t="shared" si="1"/>
        <v>470</v>
      </c>
      <c r="I54" s="69">
        <f>I55</f>
        <v>470000</v>
      </c>
      <c r="J54" s="27"/>
    </row>
    <row r="55" spans="1:11" ht="24" customHeight="1" outlineLevel="2" x14ac:dyDescent="0.3">
      <c r="A55" s="30" t="s">
        <v>44</v>
      </c>
      <c r="B55" s="31" t="s">
        <v>5</v>
      </c>
      <c r="C55" s="31" t="s">
        <v>45</v>
      </c>
      <c r="D55" s="31" t="s">
        <v>7</v>
      </c>
      <c r="E55" s="31" t="s">
        <v>8</v>
      </c>
      <c r="F55" s="33">
        <f t="shared" si="0"/>
        <v>428.8</v>
      </c>
      <c r="G55" s="63">
        <f>G56</f>
        <v>428800</v>
      </c>
      <c r="H55" s="33">
        <f t="shared" si="1"/>
        <v>470</v>
      </c>
      <c r="I55" s="32">
        <f>I56</f>
        <v>470000</v>
      </c>
      <c r="J55" s="27"/>
    </row>
    <row r="56" spans="1:11" ht="93.6" customHeight="1" outlineLevel="3" x14ac:dyDescent="0.3">
      <c r="A56" s="30" t="s">
        <v>171</v>
      </c>
      <c r="B56" s="31" t="s">
        <v>5</v>
      </c>
      <c r="C56" s="31" t="s">
        <v>45</v>
      </c>
      <c r="D56" s="31" t="s">
        <v>14</v>
      </c>
      <c r="E56" s="31" t="s">
        <v>8</v>
      </c>
      <c r="F56" s="33">
        <f t="shared" si="0"/>
        <v>428.8</v>
      </c>
      <c r="G56" s="63">
        <f>G57</f>
        <v>428800</v>
      </c>
      <c r="H56" s="33">
        <f t="shared" si="1"/>
        <v>470</v>
      </c>
      <c r="I56" s="32">
        <f>I57</f>
        <v>470000</v>
      </c>
      <c r="J56" s="27"/>
    </row>
    <row r="57" spans="1:11" ht="46.8" outlineLevel="4" x14ac:dyDescent="0.3">
      <c r="A57" s="30" t="s">
        <v>46</v>
      </c>
      <c r="B57" s="31" t="s">
        <v>5</v>
      </c>
      <c r="C57" s="31" t="s">
        <v>45</v>
      </c>
      <c r="D57" s="31" t="s">
        <v>47</v>
      </c>
      <c r="E57" s="31" t="s">
        <v>8</v>
      </c>
      <c r="F57" s="33">
        <f t="shared" si="0"/>
        <v>428.8</v>
      </c>
      <c r="G57" s="63">
        <f>G58+G59</f>
        <v>428800</v>
      </c>
      <c r="H57" s="33">
        <f t="shared" si="1"/>
        <v>470</v>
      </c>
      <c r="I57" s="32">
        <f>I58+I59</f>
        <v>470000</v>
      </c>
      <c r="J57" s="27"/>
    </row>
    <row r="58" spans="1:11" ht="81" customHeight="1" outlineLevel="5" x14ac:dyDescent="0.3">
      <c r="A58" s="30" t="s">
        <v>17</v>
      </c>
      <c r="B58" s="31" t="s">
        <v>5</v>
      </c>
      <c r="C58" s="31" t="s">
        <v>45</v>
      </c>
      <c r="D58" s="31" t="s">
        <v>47</v>
      </c>
      <c r="E58" s="31" t="s">
        <v>18</v>
      </c>
      <c r="F58" s="33">
        <f t="shared" si="0"/>
        <v>422.64</v>
      </c>
      <c r="G58" s="63">
        <v>422640</v>
      </c>
      <c r="H58" s="33">
        <f t="shared" si="1"/>
        <v>422.64</v>
      </c>
      <c r="I58" s="32">
        <v>422640</v>
      </c>
      <c r="J58" s="27"/>
    </row>
    <row r="59" spans="1:11" ht="46.8" outlineLevel="5" x14ac:dyDescent="0.3">
      <c r="A59" s="30" t="s">
        <v>23</v>
      </c>
      <c r="B59" s="31" t="s">
        <v>5</v>
      </c>
      <c r="C59" s="31" t="s">
        <v>45</v>
      </c>
      <c r="D59" s="31" t="s">
        <v>47</v>
      </c>
      <c r="E59" s="31" t="s">
        <v>24</v>
      </c>
      <c r="F59" s="33">
        <f t="shared" si="0"/>
        <v>6.16</v>
      </c>
      <c r="G59" s="63">
        <v>6160</v>
      </c>
      <c r="H59" s="33">
        <f t="shared" si="1"/>
        <v>47.36</v>
      </c>
      <c r="I59" s="32">
        <v>47360</v>
      </c>
      <c r="J59" s="27"/>
    </row>
    <row r="60" spans="1:11" ht="36" customHeight="1" outlineLevel="1" x14ac:dyDescent="0.3">
      <c r="A60" s="34" t="s">
        <v>48</v>
      </c>
      <c r="B60" s="35" t="s">
        <v>5</v>
      </c>
      <c r="C60" s="35" t="s">
        <v>49</v>
      </c>
      <c r="D60" s="35" t="s">
        <v>7</v>
      </c>
      <c r="E60" s="35" t="s">
        <v>8</v>
      </c>
      <c r="F60" s="36">
        <f t="shared" si="0"/>
        <v>55.466000000000001</v>
      </c>
      <c r="G60" s="36">
        <f>G61+G65</f>
        <v>55466</v>
      </c>
      <c r="H60" s="36">
        <f t="shared" ref="H60:I60" si="13">H61+H65</f>
        <v>55.466000000000001</v>
      </c>
      <c r="I60" s="36">
        <f t="shared" si="13"/>
        <v>55466</v>
      </c>
      <c r="J60" s="27"/>
    </row>
    <row r="61" spans="1:11" ht="49.2" customHeight="1" outlineLevel="2" x14ac:dyDescent="0.3">
      <c r="A61" s="30" t="s">
        <v>160</v>
      </c>
      <c r="B61" s="31" t="s">
        <v>5</v>
      </c>
      <c r="C61" s="31" t="s">
        <v>50</v>
      </c>
      <c r="D61" s="31" t="s">
        <v>7</v>
      </c>
      <c r="E61" s="31" t="s">
        <v>8</v>
      </c>
      <c r="F61" s="33">
        <f t="shared" si="0"/>
        <v>36.5</v>
      </c>
      <c r="G61" s="33">
        <f>G62</f>
        <v>36500</v>
      </c>
      <c r="H61" s="33">
        <f t="shared" si="1"/>
        <v>36.5</v>
      </c>
      <c r="I61" s="32">
        <f>I62</f>
        <v>36500</v>
      </c>
      <c r="J61" s="27"/>
    </row>
    <row r="62" spans="1:11" ht="65.400000000000006" customHeight="1" outlineLevel="3" x14ac:dyDescent="0.3">
      <c r="A62" s="30" t="s">
        <v>178</v>
      </c>
      <c r="B62" s="31" t="s">
        <v>5</v>
      </c>
      <c r="C62" s="31" t="s">
        <v>50</v>
      </c>
      <c r="D62" s="31" t="s">
        <v>51</v>
      </c>
      <c r="E62" s="31" t="s">
        <v>8</v>
      </c>
      <c r="F62" s="33">
        <f t="shared" si="0"/>
        <v>36.5</v>
      </c>
      <c r="G62" s="33">
        <f>G63</f>
        <v>36500</v>
      </c>
      <c r="H62" s="33">
        <f t="shared" si="1"/>
        <v>36.5</v>
      </c>
      <c r="I62" s="32">
        <f>I63</f>
        <v>36500</v>
      </c>
      <c r="J62" s="27"/>
    </row>
    <row r="63" spans="1:11" ht="46.8" outlineLevel="4" x14ac:dyDescent="0.3">
      <c r="A63" s="30" t="s">
        <v>52</v>
      </c>
      <c r="B63" s="31" t="s">
        <v>5</v>
      </c>
      <c r="C63" s="31" t="s">
        <v>50</v>
      </c>
      <c r="D63" s="31" t="s">
        <v>53</v>
      </c>
      <c r="E63" s="31" t="s">
        <v>8</v>
      </c>
      <c r="F63" s="33">
        <f t="shared" si="0"/>
        <v>36.5</v>
      </c>
      <c r="G63" s="33">
        <f>G64</f>
        <v>36500</v>
      </c>
      <c r="H63" s="33">
        <f t="shared" si="1"/>
        <v>36.5</v>
      </c>
      <c r="I63" s="32">
        <f>I64</f>
        <v>36500</v>
      </c>
      <c r="J63" s="27"/>
    </row>
    <row r="64" spans="1:11" ht="46.8" outlineLevel="5" x14ac:dyDescent="0.3">
      <c r="A64" s="30" t="s">
        <v>23</v>
      </c>
      <c r="B64" s="31" t="s">
        <v>5</v>
      </c>
      <c r="C64" s="31" t="s">
        <v>50</v>
      </c>
      <c r="D64" s="31" t="s">
        <v>53</v>
      </c>
      <c r="E64" s="31" t="s">
        <v>24</v>
      </c>
      <c r="F64" s="33">
        <f t="shared" si="0"/>
        <v>36.5</v>
      </c>
      <c r="G64" s="33">
        <v>36500</v>
      </c>
      <c r="H64" s="33">
        <f t="shared" si="1"/>
        <v>36.5</v>
      </c>
      <c r="I64" s="32">
        <v>36500</v>
      </c>
      <c r="J64" s="27"/>
    </row>
    <row r="65" spans="1:10" ht="31.2" outlineLevel="5" x14ac:dyDescent="0.3">
      <c r="A65" s="45" t="s">
        <v>184</v>
      </c>
      <c r="B65" s="42" t="s">
        <v>5</v>
      </c>
      <c r="C65" s="42" t="s">
        <v>194</v>
      </c>
      <c r="D65" s="96" t="s">
        <v>191</v>
      </c>
      <c r="E65" s="94" t="s">
        <v>8</v>
      </c>
      <c r="F65" s="15">
        <f>G65/1000</f>
        <v>18.966000000000001</v>
      </c>
      <c r="G65" s="46">
        <f>G66</f>
        <v>18966</v>
      </c>
      <c r="H65" s="33">
        <f t="shared" si="1"/>
        <v>18.966000000000001</v>
      </c>
      <c r="I65" s="32">
        <f>G65</f>
        <v>18966</v>
      </c>
      <c r="J65" s="27"/>
    </row>
    <row r="66" spans="1:10" ht="31.2" outlineLevel="5" x14ac:dyDescent="0.3">
      <c r="A66" s="81" t="s">
        <v>185</v>
      </c>
      <c r="B66" s="42" t="s">
        <v>5</v>
      </c>
      <c r="C66" s="42" t="s">
        <v>194</v>
      </c>
      <c r="D66" s="94" t="s">
        <v>192</v>
      </c>
      <c r="E66" s="94" t="s">
        <v>8</v>
      </c>
      <c r="F66" s="15">
        <f>F67+F70+F72</f>
        <v>18.966000000000001</v>
      </c>
      <c r="G66" s="46">
        <f>G67+G70+G72</f>
        <v>18966</v>
      </c>
      <c r="H66" s="33">
        <f t="shared" si="1"/>
        <v>18.966000000000001</v>
      </c>
      <c r="I66" s="32">
        <f t="shared" ref="I66:I72" si="14">G66</f>
        <v>18966</v>
      </c>
      <c r="J66" s="27"/>
    </row>
    <row r="67" spans="1:10" ht="62.4" outlineLevel="5" x14ac:dyDescent="0.3">
      <c r="A67" s="45" t="s">
        <v>186</v>
      </c>
      <c r="B67" s="42" t="s">
        <v>5</v>
      </c>
      <c r="C67" s="42" t="s">
        <v>194</v>
      </c>
      <c r="D67" s="94" t="s">
        <v>193</v>
      </c>
      <c r="E67" s="94" t="s">
        <v>8</v>
      </c>
      <c r="F67" s="15">
        <f>F68</f>
        <v>16.632000000000001</v>
      </c>
      <c r="G67" s="46">
        <f>G68</f>
        <v>16632</v>
      </c>
      <c r="H67" s="33">
        <f t="shared" si="1"/>
        <v>16.632000000000001</v>
      </c>
      <c r="I67" s="32">
        <f t="shared" si="14"/>
        <v>16632</v>
      </c>
      <c r="J67" s="27"/>
    </row>
    <row r="68" spans="1:10" ht="31.2" outlineLevel="5" x14ac:dyDescent="0.3">
      <c r="A68" s="45" t="s">
        <v>187</v>
      </c>
      <c r="B68" s="42" t="s">
        <v>5</v>
      </c>
      <c r="C68" s="42" t="s">
        <v>194</v>
      </c>
      <c r="D68" s="94" t="s">
        <v>193</v>
      </c>
      <c r="E68" s="94" t="s">
        <v>8</v>
      </c>
      <c r="F68" s="15">
        <f>G69/1000</f>
        <v>16.632000000000001</v>
      </c>
      <c r="G68" s="46">
        <f>G69</f>
        <v>16632</v>
      </c>
      <c r="H68" s="33">
        <f t="shared" si="1"/>
        <v>16.632000000000001</v>
      </c>
      <c r="I68" s="32">
        <f t="shared" si="14"/>
        <v>16632</v>
      </c>
      <c r="J68" s="27"/>
    </row>
    <row r="69" spans="1:10" ht="82.8" customHeight="1" outlineLevel="5" x14ac:dyDescent="0.3">
      <c r="A69" s="95" t="s">
        <v>188</v>
      </c>
      <c r="B69" s="42" t="s">
        <v>5</v>
      </c>
      <c r="C69" s="42" t="s">
        <v>194</v>
      </c>
      <c r="D69" s="94" t="s">
        <v>193</v>
      </c>
      <c r="E69" s="94" t="s">
        <v>18</v>
      </c>
      <c r="F69" s="15">
        <f>G69/1000</f>
        <v>16.632000000000001</v>
      </c>
      <c r="G69" s="46">
        <v>16632</v>
      </c>
      <c r="H69" s="33">
        <f t="shared" si="1"/>
        <v>16.632000000000001</v>
      </c>
      <c r="I69" s="32">
        <f t="shared" si="14"/>
        <v>16632</v>
      </c>
      <c r="J69" s="27"/>
    </row>
    <row r="70" spans="1:10" ht="31.2" outlineLevel="5" x14ac:dyDescent="0.3">
      <c r="A70" s="98" t="s">
        <v>196</v>
      </c>
      <c r="B70" s="42" t="s">
        <v>5</v>
      </c>
      <c r="C70" s="42" t="s">
        <v>194</v>
      </c>
      <c r="D70" s="94" t="s">
        <v>197</v>
      </c>
      <c r="E70" s="94" t="s">
        <v>8</v>
      </c>
      <c r="F70" s="15">
        <f>G70/1000</f>
        <v>0.16766999999999999</v>
      </c>
      <c r="G70" s="46">
        <f>G71</f>
        <v>167.67</v>
      </c>
      <c r="H70" s="33">
        <f t="shared" si="1"/>
        <v>0.16766999999999999</v>
      </c>
      <c r="I70" s="32">
        <f t="shared" si="14"/>
        <v>167.67</v>
      </c>
      <c r="J70" s="27"/>
    </row>
    <row r="71" spans="1:10" ht="93.6" outlineLevel="5" x14ac:dyDescent="0.3">
      <c r="A71" s="95" t="s">
        <v>188</v>
      </c>
      <c r="B71" s="43" t="s">
        <v>5</v>
      </c>
      <c r="C71" s="42" t="s">
        <v>194</v>
      </c>
      <c r="D71" s="94" t="s">
        <v>197</v>
      </c>
      <c r="E71" s="94" t="s">
        <v>18</v>
      </c>
      <c r="F71" s="15">
        <f>G71/1000</f>
        <v>0.16766999999999999</v>
      </c>
      <c r="G71" s="46">
        <v>167.67</v>
      </c>
      <c r="H71" s="33">
        <f t="shared" si="1"/>
        <v>0.16766999999999999</v>
      </c>
      <c r="I71" s="32">
        <f t="shared" si="14"/>
        <v>167.67</v>
      </c>
      <c r="J71" s="27"/>
    </row>
    <row r="72" spans="1:10" outlineLevel="5" x14ac:dyDescent="0.3">
      <c r="A72" s="95" t="s">
        <v>199</v>
      </c>
      <c r="B72" s="43" t="s">
        <v>5</v>
      </c>
      <c r="C72" s="42" t="s">
        <v>194</v>
      </c>
      <c r="D72" s="94" t="s">
        <v>198</v>
      </c>
      <c r="E72" s="94" t="s">
        <v>8</v>
      </c>
      <c r="F72" s="15">
        <f t="shared" ref="F72:F73" si="15">G72/1000</f>
        <v>2.1663299999999999</v>
      </c>
      <c r="G72" s="46">
        <f>G73</f>
        <v>2166.33</v>
      </c>
      <c r="H72" s="33">
        <f t="shared" si="1"/>
        <v>2.1663299999999999</v>
      </c>
      <c r="I72" s="32">
        <f t="shared" si="14"/>
        <v>2166.33</v>
      </c>
      <c r="J72" s="27"/>
    </row>
    <row r="73" spans="1:10" ht="46.8" outlineLevel="5" x14ac:dyDescent="0.3">
      <c r="A73" s="95" t="s">
        <v>200</v>
      </c>
      <c r="B73" s="43" t="s">
        <v>5</v>
      </c>
      <c r="C73" s="42" t="s">
        <v>194</v>
      </c>
      <c r="D73" s="94" t="s">
        <v>198</v>
      </c>
      <c r="E73" s="94" t="s">
        <v>24</v>
      </c>
      <c r="F73" s="15">
        <f t="shared" si="15"/>
        <v>2.1663299999999999</v>
      </c>
      <c r="G73" s="46">
        <v>2166.33</v>
      </c>
      <c r="H73" s="33">
        <f t="shared" si="1"/>
        <v>2.1663299999999999</v>
      </c>
      <c r="I73" s="32">
        <f>G73</f>
        <v>2166.33</v>
      </c>
      <c r="J73" s="27"/>
    </row>
    <row r="74" spans="1:10" hidden="1" outlineLevel="5" x14ac:dyDescent="0.3">
      <c r="A74" s="30"/>
      <c r="B74" s="31"/>
      <c r="C74" s="31"/>
      <c r="D74" s="31"/>
      <c r="E74" s="31"/>
      <c r="F74" s="33"/>
      <c r="G74" s="33"/>
      <c r="H74" s="33"/>
      <c r="I74" s="32"/>
      <c r="J74" s="27"/>
    </row>
    <row r="75" spans="1:10" outlineLevel="1" collapsed="1" x14ac:dyDescent="0.3">
      <c r="A75" s="34" t="s">
        <v>54</v>
      </c>
      <c r="B75" s="35" t="s">
        <v>5</v>
      </c>
      <c r="C75" s="35" t="s">
        <v>55</v>
      </c>
      <c r="D75" s="35" t="s">
        <v>7</v>
      </c>
      <c r="E75" s="35" t="s">
        <v>8</v>
      </c>
      <c r="F75" s="36">
        <f t="shared" si="0"/>
        <v>3528.7</v>
      </c>
      <c r="G75" s="80">
        <f>G76+86:86</f>
        <v>3528700</v>
      </c>
      <c r="H75" s="36">
        <f t="shared" si="1"/>
        <v>1128.7</v>
      </c>
      <c r="I75" s="32">
        <f>I76+I86</f>
        <v>1128700</v>
      </c>
      <c r="J75" s="27"/>
    </row>
    <row r="76" spans="1:10" hidden="1" outlineLevel="2" x14ac:dyDescent="0.3">
      <c r="A76" s="30" t="s">
        <v>56</v>
      </c>
      <c r="B76" s="31" t="s">
        <v>5</v>
      </c>
      <c r="C76" s="31" t="s">
        <v>57</v>
      </c>
      <c r="D76" s="31" t="s">
        <v>7</v>
      </c>
      <c r="E76" s="31" t="s">
        <v>8</v>
      </c>
      <c r="F76" s="33">
        <f t="shared" si="0"/>
        <v>0</v>
      </c>
      <c r="G76" s="33">
        <f>G77</f>
        <v>0</v>
      </c>
      <c r="H76" s="33">
        <f t="shared" si="1"/>
        <v>0</v>
      </c>
      <c r="I76" s="32">
        <v>0</v>
      </c>
      <c r="J76" s="27"/>
    </row>
    <row r="77" spans="1:10" ht="62.4" hidden="1" outlineLevel="3" x14ac:dyDescent="0.3">
      <c r="A77" s="30" t="s">
        <v>58</v>
      </c>
      <c r="B77" s="31" t="s">
        <v>5</v>
      </c>
      <c r="C77" s="31" t="s">
        <v>57</v>
      </c>
      <c r="D77" s="31" t="s">
        <v>59</v>
      </c>
      <c r="E77" s="31" t="s">
        <v>8</v>
      </c>
      <c r="F77" s="33">
        <f t="shared" si="0"/>
        <v>0</v>
      </c>
      <c r="G77" s="33">
        <v>0</v>
      </c>
      <c r="H77" s="33">
        <f t="shared" si="1"/>
        <v>0</v>
      </c>
      <c r="I77" s="32">
        <v>0</v>
      </c>
      <c r="J77" s="27"/>
    </row>
    <row r="78" spans="1:10" ht="62.4" hidden="1" outlineLevel="4" x14ac:dyDescent="0.3">
      <c r="A78" s="30" t="s">
        <v>60</v>
      </c>
      <c r="B78" s="31" t="s">
        <v>5</v>
      </c>
      <c r="C78" s="31" t="s">
        <v>57</v>
      </c>
      <c r="D78" s="31" t="s">
        <v>61</v>
      </c>
      <c r="E78" s="31" t="s">
        <v>8</v>
      </c>
      <c r="F78" s="33">
        <f t="shared" si="0"/>
        <v>0</v>
      </c>
      <c r="G78" s="33">
        <v>0</v>
      </c>
      <c r="H78" s="33">
        <f t="shared" si="1"/>
        <v>0</v>
      </c>
      <c r="I78" s="32">
        <v>0</v>
      </c>
      <c r="J78" s="27"/>
    </row>
    <row r="79" spans="1:10" ht="46.8" hidden="1" outlineLevel="5" x14ac:dyDescent="0.3">
      <c r="A79" s="30" t="s">
        <v>23</v>
      </c>
      <c r="B79" s="31" t="s">
        <v>5</v>
      </c>
      <c r="C79" s="31" t="s">
        <v>57</v>
      </c>
      <c r="D79" s="31" t="s">
        <v>61</v>
      </c>
      <c r="E79" s="31" t="s">
        <v>24</v>
      </c>
      <c r="F79" s="33">
        <f t="shared" si="0"/>
        <v>0</v>
      </c>
      <c r="G79" s="33">
        <v>0</v>
      </c>
      <c r="H79" s="33">
        <f t="shared" si="1"/>
        <v>0</v>
      </c>
      <c r="I79" s="32">
        <v>0</v>
      </c>
      <c r="J79" s="27"/>
    </row>
    <row r="80" spans="1:10" ht="62.4" hidden="1" outlineLevel="4" x14ac:dyDescent="0.3">
      <c r="A80" s="30" t="s">
        <v>60</v>
      </c>
      <c r="B80" s="31" t="s">
        <v>5</v>
      </c>
      <c r="C80" s="31" t="s">
        <v>57</v>
      </c>
      <c r="D80" s="31" t="s">
        <v>62</v>
      </c>
      <c r="E80" s="31" t="s">
        <v>8</v>
      </c>
      <c r="F80" s="33">
        <f t="shared" si="0"/>
        <v>0</v>
      </c>
      <c r="G80" s="33">
        <v>0</v>
      </c>
      <c r="H80" s="33">
        <f t="shared" si="1"/>
        <v>0</v>
      </c>
      <c r="I80" s="32">
        <v>0</v>
      </c>
      <c r="J80" s="27"/>
    </row>
    <row r="81" spans="1:10" ht="46.8" hidden="1" outlineLevel="5" x14ac:dyDescent="0.3">
      <c r="A81" s="30" t="s">
        <v>23</v>
      </c>
      <c r="B81" s="31" t="s">
        <v>5</v>
      </c>
      <c r="C81" s="31" t="s">
        <v>57</v>
      </c>
      <c r="D81" s="31" t="s">
        <v>62</v>
      </c>
      <c r="E81" s="31" t="s">
        <v>24</v>
      </c>
      <c r="F81" s="33">
        <f t="shared" si="0"/>
        <v>0</v>
      </c>
      <c r="G81" s="33">
        <v>0</v>
      </c>
      <c r="H81" s="33">
        <f t="shared" si="1"/>
        <v>0</v>
      </c>
      <c r="I81" s="32">
        <v>0</v>
      </c>
      <c r="J81" s="27"/>
    </row>
    <row r="82" spans="1:10" ht="31.2" hidden="1" outlineLevel="4" x14ac:dyDescent="0.3">
      <c r="A82" s="30" t="s">
        <v>63</v>
      </c>
      <c r="B82" s="31" t="s">
        <v>5</v>
      </c>
      <c r="C82" s="31" t="s">
        <v>57</v>
      </c>
      <c r="D82" s="31" t="s">
        <v>64</v>
      </c>
      <c r="E82" s="31" t="s">
        <v>8</v>
      </c>
      <c r="F82" s="33">
        <f t="shared" si="0"/>
        <v>0</v>
      </c>
      <c r="G82" s="33">
        <v>0</v>
      </c>
      <c r="H82" s="33">
        <f t="shared" si="1"/>
        <v>0</v>
      </c>
      <c r="I82" s="32">
        <v>0</v>
      </c>
      <c r="J82" s="27"/>
    </row>
    <row r="83" spans="1:10" ht="46.8" hidden="1" outlineLevel="5" x14ac:dyDescent="0.3">
      <c r="A83" s="30" t="s">
        <v>23</v>
      </c>
      <c r="B83" s="31" t="s">
        <v>5</v>
      </c>
      <c r="C83" s="31" t="s">
        <v>57</v>
      </c>
      <c r="D83" s="31" t="s">
        <v>64</v>
      </c>
      <c r="E83" s="31" t="s">
        <v>24</v>
      </c>
      <c r="F83" s="33">
        <f t="shared" si="0"/>
        <v>0</v>
      </c>
      <c r="G83" s="33">
        <v>0</v>
      </c>
      <c r="H83" s="33">
        <f t="shared" si="1"/>
        <v>0</v>
      </c>
      <c r="I83" s="32">
        <v>0</v>
      </c>
      <c r="J83" s="27"/>
    </row>
    <row r="84" spans="1:10" ht="31.2" hidden="1" outlineLevel="4" x14ac:dyDescent="0.3">
      <c r="A84" s="30" t="s">
        <v>65</v>
      </c>
      <c r="B84" s="31" t="s">
        <v>5</v>
      </c>
      <c r="C84" s="31" t="s">
        <v>57</v>
      </c>
      <c r="D84" s="31" t="s">
        <v>66</v>
      </c>
      <c r="E84" s="31" t="s">
        <v>8</v>
      </c>
      <c r="F84" s="33">
        <f t="shared" si="0"/>
        <v>0</v>
      </c>
      <c r="G84" s="33">
        <v>0</v>
      </c>
      <c r="H84" s="33">
        <f t="shared" si="1"/>
        <v>0</v>
      </c>
      <c r="I84" s="32">
        <v>0</v>
      </c>
      <c r="J84" s="27"/>
    </row>
    <row r="85" spans="1:10" ht="46.8" hidden="1" outlineLevel="5" x14ac:dyDescent="0.3">
      <c r="A85" s="30" t="s">
        <v>23</v>
      </c>
      <c r="B85" s="31" t="s">
        <v>5</v>
      </c>
      <c r="C85" s="31" t="s">
        <v>57</v>
      </c>
      <c r="D85" s="31" t="s">
        <v>66</v>
      </c>
      <c r="E85" s="31" t="s">
        <v>24</v>
      </c>
      <c r="F85" s="33">
        <f t="shared" si="0"/>
        <v>0</v>
      </c>
      <c r="G85" s="33">
        <v>0</v>
      </c>
      <c r="H85" s="33">
        <f t="shared" si="1"/>
        <v>0</v>
      </c>
      <c r="I85" s="32">
        <v>0</v>
      </c>
      <c r="J85" s="27"/>
    </row>
    <row r="86" spans="1:10" outlineLevel="2" collapsed="1" x14ac:dyDescent="0.3">
      <c r="A86" s="30" t="s">
        <v>67</v>
      </c>
      <c r="B86" s="31" t="s">
        <v>5</v>
      </c>
      <c r="C86" s="31" t="s">
        <v>68</v>
      </c>
      <c r="D86" s="31" t="s">
        <v>7</v>
      </c>
      <c r="E86" s="31" t="s">
        <v>8</v>
      </c>
      <c r="F86" s="33">
        <f t="shared" si="0"/>
        <v>3528.7</v>
      </c>
      <c r="G86" s="63">
        <f>G87+G90</f>
        <v>3528700</v>
      </c>
      <c r="H86" s="63">
        <f t="shared" ref="H86:I86" si="16">H87+H90</f>
        <v>1128.7</v>
      </c>
      <c r="I86" s="63">
        <f t="shared" si="16"/>
        <v>1128700</v>
      </c>
      <c r="J86" s="27"/>
    </row>
    <row r="87" spans="1:10" ht="95.4" customHeight="1" outlineLevel="3" x14ac:dyDescent="0.3">
      <c r="A87" s="30" t="s">
        <v>182</v>
      </c>
      <c r="B87" s="31" t="s">
        <v>5</v>
      </c>
      <c r="C87" s="31" t="s">
        <v>68</v>
      </c>
      <c r="D87" s="31" t="s">
        <v>71</v>
      </c>
      <c r="E87" s="31" t="s">
        <v>8</v>
      </c>
      <c r="F87" s="33">
        <f t="shared" si="0"/>
        <v>1128.7</v>
      </c>
      <c r="G87" s="63">
        <f>G88</f>
        <v>1128700</v>
      </c>
      <c r="H87" s="33">
        <f t="shared" si="1"/>
        <v>1128.7</v>
      </c>
      <c r="I87" s="32">
        <f>I88</f>
        <v>1128700</v>
      </c>
      <c r="J87" s="27"/>
    </row>
    <row r="88" spans="1:10" ht="33.6" customHeight="1" outlineLevel="4" x14ac:dyDescent="0.3">
      <c r="A88" s="30" t="s">
        <v>70</v>
      </c>
      <c r="B88" s="31" t="s">
        <v>5</v>
      </c>
      <c r="C88" s="31" t="s">
        <v>68</v>
      </c>
      <c r="D88" s="31" t="s">
        <v>71</v>
      </c>
      <c r="E88" s="31" t="s">
        <v>8</v>
      </c>
      <c r="F88" s="33">
        <f t="shared" si="0"/>
        <v>1128.7</v>
      </c>
      <c r="G88" s="63">
        <f>G89</f>
        <v>1128700</v>
      </c>
      <c r="H88" s="33">
        <f t="shared" si="1"/>
        <v>1128.7</v>
      </c>
      <c r="I88" s="32">
        <f>I89</f>
        <v>1128700</v>
      </c>
      <c r="J88" s="27"/>
    </row>
    <row r="89" spans="1:10" ht="46.8" outlineLevel="5" x14ac:dyDescent="0.3">
      <c r="A89" s="30" t="s">
        <v>23</v>
      </c>
      <c r="B89" s="31" t="s">
        <v>5</v>
      </c>
      <c r="C89" s="31" t="s">
        <v>68</v>
      </c>
      <c r="D89" s="31" t="s">
        <v>71</v>
      </c>
      <c r="E89" s="31" t="s">
        <v>24</v>
      </c>
      <c r="F89" s="33">
        <f>G89/1000</f>
        <v>1128.7</v>
      </c>
      <c r="G89" s="63">
        <v>1128700</v>
      </c>
      <c r="H89" s="33">
        <f t="shared" si="1"/>
        <v>1128.7</v>
      </c>
      <c r="I89" s="32">
        <f>G89</f>
        <v>1128700</v>
      </c>
      <c r="J89" s="27"/>
    </row>
    <row r="90" spans="1:10" ht="62.4" outlineLevel="5" x14ac:dyDescent="0.3">
      <c r="A90" s="81" t="s">
        <v>156</v>
      </c>
      <c r="B90" s="31">
        <v>981</v>
      </c>
      <c r="C90" s="94" t="s">
        <v>68</v>
      </c>
      <c r="D90" s="31" t="s">
        <v>248</v>
      </c>
      <c r="E90" s="31">
        <v>200</v>
      </c>
      <c r="F90" s="33">
        <f t="shared" ref="F90:F94" si="17">G90/1000</f>
        <v>2400</v>
      </c>
      <c r="G90" s="33">
        <f t="shared" ref="G90:I90" si="18">G91+G93</f>
        <v>2400000</v>
      </c>
      <c r="H90" s="33">
        <f t="shared" si="18"/>
        <v>0</v>
      </c>
      <c r="I90" s="33">
        <f t="shared" si="18"/>
        <v>0</v>
      </c>
      <c r="J90" s="27"/>
    </row>
    <row r="91" spans="1:10" ht="52.2" customHeight="1" outlineLevel="4" x14ac:dyDescent="0.3">
      <c r="A91" s="30" t="s">
        <v>249</v>
      </c>
      <c r="B91" s="31" t="s">
        <v>5</v>
      </c>
      <c r="C91" s="31" t="s">
        <v>68</v>
      </c>
      <c r="D91" s="136" t="s">
        <v>248</v>
      </c>
      <c r="E91" s="31" t="s">
        <v>8</v>
      </c>
      <c r="F91" s="33">
        <f t="shared" si="17"/>
        <v>24</v>
      </c>
      <c r="G91" s="63">
        <f>G92</f>
        <v>24000</v>
      </c>
      <c r="H91" s="33">
        <f t="shared" si="1"/>
        <v>0</v>
      </c>
      <c r="I91" s="32">
        <v>0</v>
      </c>
      <c r="J91" s="27"/>
    </row>
    <row r="92" spans="1:10" ht="46.8" outlineLevel="5" x14ac:dyDescent="0.3">
      <c r="A92" s="30" t="s">
        <v>23</v>
      </c>
      <c r="B92" s="31" t="s">
        <v>5</v>
      </c>
      <c r="C92" s="31" t="s">
        <v>68</v>
      </c>
      <c r="D92" s="135" t="s">
        <v>248</v>
      </c>
      <c r="E92" s="31" t="s">
        <v>24</v>
      </c>
      <c r="F92" s="33">
        <f t="shared" si="17"/>
        <v>24</v>
      </c>
      <c r="G92" s="63">
        <v>24000</v>
      </c>
      <c r="H92" s="33">
        <f t="shared" si="1"/>
        <v>0</v>
      </c>
      <c r="I92" s="32">
        <v>0</v>
      </c>
      <c r="J92" s="27"/>
    </row>
    <row r="93" spans="1:10" outlineLevel="4" x14ac:dyDescent="0.3">
      <c r="A93" s="30" t="s">
        <v>250</v>
      </c>
      <c r="B93" s="31" t="s">
        <v>5</v>
      </c>
      <c r="C93" s="31" t="s">
        <v>68</v>
      </c>
      <c r="D93" s="31" t="s">
        <v>247</v>
      </c>
      <c r="E93" s="31" t="s">
        <v>8</v>
      </c>
      <c r="F93" s="33">
        <f t="shared" si="17"/>
        <v>2376</v>
      </c>
      <c r="G93" s="33">
        <f>G94</f>
        <v>2376000</v>
      </c>
      <c r="H93" s="33">
        <f t="shared" si="1"/>
        <v>0</v>
      </c>
      <c r="I93" s="32">
        <v>0</v>
      </c>
      <c r="J93" s="27"/>
    </row>
    <row r="94" spans="1:10" ht="46.8" outlineLevel="5" x14ac:dyDescent="0.3">
      <c r="A94" s="30" t="s">
        <v>23</v>
      </c>
      <c r="B94" s="31" t="s">
        <v>5</v>
      </c>
      <c r="C94" s="31" t="s">
        <v>68</v>
      </c>
      <c r="D94" s="31" t="s">
        <v>247</v>
      </c>
      <c r="E94" s="31" t="s">
        <v>24</v>
      </c>
      <c r="F94" s="33">
        <f t="shared" si="17"/>
        <v>2376</v>
      </c>
      <c r="G94" s="33">
        <v>2376000</v>
      </c>
      <c r="H94" s="33">
        <f t="shared" si="1"/>
        <v>0</v>
      </c>
      <c r="I94" s="32">
        <v>0</v>
      </c>
      <c r="J94" s="27"/>
    </row>
    <row r="95" spans="1:10" ht="31.2" outlineLevel="4" x14ac:dyDescent="0.3">
      <c r="A95" s="30" t="s">
        <v>72</v>
      </c>
      <c r="B95" s="31" t="s">
        <v>5</v>
      </c>
      <c r="C95" s="31" t="s">
        <v>68</v>
      </c>
      <c r="D95" s="31" t="s">
        <v>73</v>
      </c>
      <c r="E95" s="31" t="s">
        <v>8</v>
      </c>
      <c r="F95" s="33">
        <f t="shared" si="0"/>
        <v>0</v>
      </c>
      <c r="G95" s="33">
        <v>0</v>
      </c>
      <c r="H95" s="33">
        <f t="shared" si="1"/>
        <v>0</v>
      </c>
      <c r="I95" s="32">
        <v>0</v>
      </c>
      <c r="J95" s="27"/>
    </row>
    <row r="96" spans="1:10" ht="46.8" outlineLevel="5" x14ac:dyDescent="0.3">
      <c r="A96" s="30" t="s">
        <v>23</v>
      </c>
      <c r="B96" s="31" t="s">
        <v>5</v>
      </c>
      <c r="C96" s="31" t="s">
        <v>68</v>
      </c>
      <c r="D96" s="31" t="s">
        <v>73</v>
      </c>
      <c r="E96" s="31" t="s">
        <v>24</v>
      </c>
      <c r="F96" s="33">
        <f t="shared" si="0"/>
        <v>0</v>
      </c>
      <c r="G96" s="33">
        <v>0</v>
      </c>
      <c r="H96" s="33">
        <f t="shared" si="1"/>
        <v>0</v>
      </c>
      <c r="I96" s="32">
        <v>0</v>
      </c>
      <c r="J96" s="27"/>
    </row>
    <row r="97" spans="1:10" ht="31.2" outlineLevel="1" x14ac:dyDescent="0.3">
      <c r="A97" s="34" t="s">
        <v>74</v>
      </c>
      <c r="B97" s="35" t="s">
        <v>5</v>
      </c>
      <c r="C97" s="35" t="s">
        <v>75</v>
      </c>
      <c r="D97" s="35">
        <v>0</v>
      </c>
      <c r="E97" s="35" t="s">
        <v>8</v>
      </c>
      <c r="F97" s="36">
        <f>G97/1000</f>
        <v>2325.6</v>
      </c>
      <c r="G97" s="36">
        <f>G98+G102+G106</f>
        <v>2325600</v>
      </c>
      <c r="H97" s="36">
        <f>I97/1000</f>
        <v>2437.6</v>
      </c>
      <c r="I97" s="32">
        <f>I98+I102+I106</f>
        <v>2437600</v>
      </c>
      <c r="J97" s="27"/>
    </row>
    <row r="98" spans="1:10" outlineLevel="2" x14ac:dyDescent="0.3">
      <c r="A98" s="30" t="s">
        <v>76</v>
      </c>
      <c r="B98" s="31" t="s">
        <v>5</v>
      </c>
      <c r="C98" s="31" t="s">
        <v>77</v>
      </c>
      <c r="D98" s="31" t="s">
        <v>7</v>
      </c>
      <c r="E98" s="31" t="s">
        <v>8</v>
      </c>
      <c r="F98" s="33">
        <f t="shared" si="0"/>
        <v>263.60000000000002</v>
      </c>
      <c r="G98" s="33">
        <f>G99</f>
        <v>263600</v>
      </c>
      <c r="H98" s="33">
        <f t="shared" si="1"/>
        <v>263.60000000000002</v>
      </c>
      <c r="I98" s="32">
        <f>I99</f>
        <v>263600</v>
      </c>
      <c r="J98" s="27"/>
    </row>
    <row r="99" spans="1:10" ht="67.2" customHeight="1" outlineLevel="3" x14ac:dyDescent="0.3">
      <c r="A99" s="30" t="s">
        <v>179</v>
      </c>
      <c r="B99" s="31" t="s">
        <v>5</v>
      </c>
      <c r="C99" s="31" t="s">
        <v>77</v>
      </c>
      <c r="D99" s="31" t="s">
        <v>78</v>
      </c>
      <c r="E99" s="31" t="s">
        <v>8</v>
      </c>
      <c r="F99" s="33">
        <f t="shared" si="0"/>
        <v>263.60000000000002</v>
      </c>
      <c r="G99" s="33">
        <f>G100</f>
        <v>263600</v>
      </c>
      <c r="H99" s="33">
        <f t="shared" si="1"/>
        <v>263.60000000000002</v>
      </c>
      <c r="I99" s="32">
        <f>I100</f>
        <v>263600</v>
      </c>
      <c r="J99" s="27"/>
    </row>
    <row r="100" spans="1:10" ht="31.2" outlineLevel="4" x14ac:dyDescent="0.3">
      <c r="A100" s="30" t="s">
        <v>79</v>
      </c>
      <c r="B100" s="31" t="s">
        <v>5</v>
      </c>
      <c r="C100" s="31" t="s">
        <v>77</v>
      </c>
      <c r="D100" s="31" t="s">
        <v>80</v>
      </c>
      <c r="E100" s="31" t="s">
        <v>8</v>
      </c>
      <c r="F100" s="33">
        <f t="shared" si="0"/>
        <v>263.60000000000002</v>
      </c>
      <c r="G100" s="33">
        <f>G101</f>
        <v>263600</v>
      </c>
      <c r="H100" s="33">
        <f t="shared" si="1"/>
        <v>263.60000000000002</v>
      </c>
      <c r="I100" s="32">
        <f>I101</f>
        <v>263600</v>
      </c>
      <c r="J100" s="27"/>
    </row>
    <row r="101" spans="1:10" ht="46.8" outlineLevel="5" x14ac:dyDescent="0.3">
      <c r="A101" s="30" t="s">
        <v>23</v>
      </c>
      <c r="B101" s="31" t="s">
        <v>5</v>
      </c>
      <c r="C101" s="31" t="s">
        <v>77</v>
      </c>
      <c r="D101" s="31" t="s">
        <v>80</v>
      </c>
      <c r="E101" s="31" t="s">
        <v>24</v>
      </c>
      <c r="F101" s="33">
        <f>G101/1000</f>
        <v>263.60000000000002</v>
      </c>
      <c r="G101" s="33">
        <v>263600</v>
      </c>
      <c r="H101" s="33">
        <f>I101/1000</f>
        <v>263.60000000000002</v>
      </c>
      <c r="I101" s="32">
        <v>263600</v>
      </c>
      <c r="J101" s="27"/>
    </row>
    <row r="102" spans="1:10" outlineLevel="2" x14ac:dyDescent="0.3">
      <c r="A102" s="30" t="s">
        <v>81</v>
      </c>
      <c r="B102" s="31" t="s">
        <v>5</v>
      </c>
      <c r="C102" s="31" t="s">
        <v>82</v>
      </c>
      <c r="D102" s="31" t="s">
        <v>7</v>
      </c>
      <c r="E102" s="31" t="s">
        <v>8</v>
      </c>
      <c r="F102" s="33">
        <f t="shared" ref="F102:F157" si="19">G102/1000</f>
        <v>130</v>
      </c>
      <c r="G102" s="33">
        <f>G103</f>
        <v>130000</v>
      </c>
      <c r="H102" s="33">
        <f t="shared" ref="H102:H156" si="20">I102/1000</f>
        <v>130</v>
      </c>
      <c r="I102" s="32">
        <f>I103</f>
        <v>130000</v>
      </c>
      <c r="J102" s="27"/>
    </row>
    <row r="103" spans="1:10" ht="66.599999999999994" customHeight="1" outlineLevel="3" x14ac:dyDescent="0.3">
      <c r="A103" s="30" t="s">
        <v>179</v>
      </c>
      <c r="B103" s="31" t="s">
        <v>5</v>
      </c>
      <c r="C103" s="31" t="s">
        <v>82</v>
      </c>
      <c r="D103" s="31" t="s">
        <v>78</v>
      </c>
      <c r="E103" s="31" t="s">
        <v>8</v>
      </c>
      <c r="F103" s="33">
        <f t="shared" si="19"/>
        <v>130</v>
      </c>
      <c r="G103" s="33">
        <f>G104</f>
        <v>130000</v>
      </c>
      <c r="H103" s="33">
        <f t="shared" si="20"/>
        <v>130</v>
      </c>
      <c r="I103" s="32">
        <f>I104</f>
        <v>130000</v>
      </c>
      <c r="J103" s="27"/>
    </row>
    <row r="104" spans="1:10" ht="31.2" outlineLevel="4" x14ac:dyDescent="0.3">
      <c r="A104" s="30" t="s">
        <v>83</v>
      </c>
      <c r="B104" s="31" t="s">
        <v>5</v>
      </c>
      <c r="C104" s="31" t="s">
        <v>82</v>
      </c>
      <c r="D104" s="31" t="s">
        <v>84</v>
      </c>
      <c r="E104" s="31" t="s">
        <v>8</v>
      </c>
      <c r="F104" s="33">
        <f t="shared" si="19"/>
        <v>130</v>
      </c>
      <c r="G104" s="33">
        <f>G105</f>
        <v>130000</v>
      </c>
      <c r="H104" s="33">
        <f t="shared" si="20"/>
        <v>130</v>
      </c>
      <c r="I104" s="32">
        <f>I105</f>
        <v>130000</v>
      </c>
      <c r="J104" s="27"/>
    </row>
    <row r="105" spans="1:10" ht="46.8" outlineLevel="5" x14ac:dyDescent="0.3">
      <c r="A105" s="30" t="s">
        <v>23</v>
      </c>
      <c r="B105" s="31" t="s">
        <v>5</v>
      </c>
      <c r="C105" s="31" t="s">
        <v>82</v>
      </c>
      <c r="D105" s="31" t="s">
        <v>84</v>
      </c>
      <c r="E105" s="31" t="s">
        <v>24</v>
      </c>
      <c r="F105" s="33">
        <f t="shared" si="19"/>
        <v>130</v>
      </c>
      <c r="G105" s="33">
        <v>130000</v>
      </c>
      <c r="H105" s="33">
        <f t="shared" si="20"/>
        <v>130</v>
      </c>
      <c r="I105" s="32">
        <v>130000</v>
      </c>
      <c r="J105" s="27"/>
    </row>
    <row r="106" spans="1:10" outlineLevel="2" x14ac:dyDescent="0.3">
      <c r="A106" s="30" t="s">
        <v>85</v>
      </c>
      <c r="B106" s="31" t="s">
        <v>5</v>
      </c>
      <c r="C106" s="31" t="s">
        <v>86</v>
      </c>
      <c r="D106" s="31" t="s">
        <v>7</v>
      </c>
      <c r="E106" s="31" t="s">
        <v>8</v>
      </c>
      <c r="F106" s="33">
        <f t="shared" si="19"/>
        <v>1932</v>
      </c>
      <c r="G106" s="33">
        <f>G107+G122+G127+G118</f>
        <v>1932000</v>
      </c>
      <c r="H106" s="33">
        <f t="shared" si="20"/>
        <v>2044</v>
      </c>
      <c r="I106" s="32">
        <f>I107+I118</f>
        <v>2044000</v>
      </c>
      <c r="J106" s="27"/>
    </row>
    <row r="107" spans="1:10" ht="62.4" customHeight="1" outlineLevel="3" x14ac:dyDescent="0.3">
      <c r="A107" s="30" t="s">
        <v>179</v>
      </c>
      <c r="B107" s="31" t="s">
        <v>5</v>
      </c>
      <c r="C107" s="31" t="str">
        <f>C106</f>
        <v>0503</v>
      </c>
      <c r="D107" s="31" t="s">
        <v>78</v>
      </c>
      <c r="E107" s="31" t="s">
        <v>8</v>
      </c>
      <c r="F107" s="33">
        <f t="shared" si="19"/>
        <v>1922</v>
      </c>
      <c r="G107" s="33">
        <f>G112+G114+G116+G108+G110</f>
        <v>1922000</v>
      </c>
      <c r="H107" s="33">
        <f t="shared" si="20"/>
        <v>2034</v>
      </c>
      <c r="I107" s="32">
        <f>I112+I114+I116</f>
        <v>2034000</v>
      </c>
      <c r="J107" s="27"/>
    </row>
    <row r="108" spans="1:10" ht="31.2" hidden="1" outlineLevel="3" x14ac:dyDescent="0.3">
      <c r="A108" s="103" t="s">
        <v>205</v>
      </c>
      <c r="B108" s="31">
        <v>981</v>
      </c>
      <c r="C108" s="31" t="str">
        <f>C107</f>
        <v>0503</v>
      </c>
      <c r="D108" s="94" t="s">
        <v>208</v>
      </c>
      <c r="E108" s="31" t="str">
        <f>E107</f>
        <v>000</v>
      </c>
      <c r="F108" s="33">
        <f t="shared" si="19"/>
        <v>0</v>
      </c>
      <c r="G108" s="33">
        <f>G109</f>
        <v>0</v>
      </c>
      <c r="H108" s="33">
        <v>0</v>
      </c>
      <c r="I108" s="32"/>
      <c r="J108" s="27"/>
    </row>
    <row r="109" spans="1:10" ht="31.2" hidden="1" outlineLevel="3" x14ac:dyDescent="0.3">
      <c r="A109" s="103" t="s">
        <v>206</v>
      </c>
      <c r="B109" s="31">
        <v>981</v>
      </c>
      <c r="C109" s="31" t="str">
        <f>C108</f>
        <v>0503</v>
      </c>
      <c r="D109" s="94" t="s">
        <v>208</v>
      </c>
      <c r="E109" s="31" t="str">
        <f>E113</f>
        <v>200</v>
      </c>
      <c r="F109" s="33">
        <f t="shared" si="19"/>
        <v>0</v>
      </c>
      <c r="G109" s="33">
        <v>0</v>
      </c>
      <c r="H109" s="33">
        <v>0</v>
      </c>
      <c r="I109" s="32"/>
      <c r="J109" s="27"/>
    </row>
    <row r="110" spans="1:10" ht="31.2" hidden="1" outlineLevel="3" x14ac:dyDescent="0.3">
      <c r="A110" s="103" t="s">
        <v>207</v>
      </c>
      <c r="B110" s="31">
        <v>981</v>
      </c>
      <c r="C110" s="31" t="str">
        <f>C109</f>
        <v>0503</v>
      </c>
      <c r="D110" s="31" t="s">
        <v>204</v>
      </c>
      <c r="E110" s="31" t="str">
        <f>E108</f>
        <v>000</v>
      </c>
      <c r="F110" s="33">
        <f t="shared" si="19"/>
        <v>0</v>
      </c>
      <c r="G110" s="33">
        <f>G111</f>
        <v>0</v>
      </c>
      <c r="H110" s="33">
        <v>0</v>
      </c>
      <c r="I110" s="32"/>
      <c r="J110" s="27"/>
    </row>
    <row r="111" spans="1:10" ht="31.2" hidden="1" outlineLevel="3" x14ac:dyDescent="0.3">
      <c r="A111" s="103" t="s">
        <v>206</v>
      </c>
      <c r="B111" s="31">
        <v>981</v>
      </c>
      <c r="C111" s="31" t="str">
        <f>C110</f>
        <v>0503</v>
      </c>
      <c r="D111" s="31" t="s">
        <v>204</v>
      </c>
      <c r="E111" s="31" t="str">
        <f>E109</f>
        <v>200</v>
      </c>
      <c r="F111" s="33">
        <f t="shared" si="19"/>
        <v>0</v>
      </c>
      <c r="G111" s="33">
        <v>0</v>
      </c>
      <c r="H111" s="33">
        <v>0</v>
      </c>
      <c r="I111" s="32"/>
      <c r="J111" s="27"/>
    </row>
    <row r="112" spans="1:10" outlineLevel="4" x14ac:dyDescent="0.3">
      <c r="A112" s="30" t="s">
        <v>87</v>
      </c>
      <c r="B112" s="31" t="s">
        <v>5</v>
      </c>
      <c r="C112" s="31" t="s">
        <v>86</v>
      </c>
      <c r="D112" s="31" t="s">
        <v>88</v>
      </c>
      <c r="E112" s="31" t="s">
        <v>8</v>
      </c>
      <c r="F112" s="33">
        <f t="shared" si="19"/>
        <v>478</v>
      </c>
      <c r="G112" s="33">
        <f>G113</f>
        <v>478000</v>
      </c>
      <c r="H112" s="33">
        <f t="shared" si="20"/>
        <v>500</v>
      </c>
      <c r="I112" s="32">
        <f>I113</f>
        <v>500000</v>
      </c>
      <c r="J112" s="27"/>
    </row>
    <row r="113" spans="1:10" ht="46.8" outlineLevel="5" x14ac:dyDescent="0.3">
      <c r="A113" s="30" t="s">
        <v>23</v>
      </c>
      <c r="B113" s="31" t="s">
        <v>5</v>
      </c>
      <c r="C113" s="31" t="s">
        <v>86</v>
      </c>
      <c r="D113" s="31" t="s">
        <v>88</v>
      </c>
      <c r="E113" s="31" t="s">
        <v>24</v>
      </c>
      <c r="F113" s="76">
        <f t="shared" si="19"/>
        <v>478</v>
      </c>
      <c r="G113" s="76">
        <v>478000</v>
      </c>
      <c r="H113" s="76">
        <f t="shared" si="20"/>
        <v>500</v>
      </c>
      <c r="I113" s="77">
        <v>500000</v>
      </c>
      <c r="J113" s="27"/>
    </row>
    <row r="114" spans="1:10" ht="31.2" outlineLevel="4" x14ac:dyDescent="0.3">
      <c r="A114" s="30" t="s">
        <v>89</v>
      </c>
      <c r="B114" s="31" t="s">
        <v>5</v>
      </c>
      <c r="C114" s="31" t="s">
        <v>86</v>
      </c>
      <c r="D114" s="31" t="s">
        <v>90</v>
      </c>
      <c r="E114" s="31" t="s">
        <v>8</v>
      </c>
      <c r="F114" s="33">
        <f t="shared" si="19"/>
        <v>349</v>
      </c>
      <c r="G114" s="33">
        <f>G115</f>
        <v>349000</v>
      </c>
      <c r="H114" s="33">
        <f t="shared" si="20"/>
        <v>315</v>
      </c>
      <c r="I114" s="32">
        <f>I115</f>
        <v>315000</v>
      </c>
      <c r="J114" s="27"/>
    </row>
    <row r="115" spans="1:10" ht="46.8" outlineLevel="5" x14ac:dyDescent="0.3">
      <c r="A115" s="30" t="s">
        <v>23</v>
      </c>
      <c r="B115" s="31" t="s">
        <v>5</v>
      </c>
      <c r="C115" s="31" t="s">
        <v>86</v>
      </c>
      <c r="D115" s="31" t="s">
        <v>90</v>
      </c>
      <c r="E115" s="31" t="s">
        <v>24</v>
      </c>
      <c r="F115" s="33">
        <f t="shared" si="19"/>
        <v>349</v>
      </c>
      <c r="G115" s="33">
        <v>349000</v>
      </c>
      <c r="H115" s="33">
        <f t="shared" si="20"/>
        <v>315</v>
      </c>
      <c r="I115" s="32">
        <v>315000</v>
      </c>
      <c r="J115" s="27"/>
    </row>
    <row r="116" spans="1:10" ht="35.4" customHeight="1" outlineLevel="4" x14ac:dyDescent="0.3">
      <c r="A116" s="30" t="s">
        <v>91</v>
      </c>
      <c r="B116" s="31" t="s">
        <v>5</v>
      </c>
      <c r="C116" s="31" t="s">
        <v>86</v>
      </c>
      <c r="D116" s="31" t="s">
        <v>92</v>
      </c>
      <c r="E116" s="31" t="s">
        <v>8</v>
      </c>
      <c r="F116" s="33">
        <f t="shared" si="19"/>
        <v>1095</v>
      </c>
      <c r="G116" s="33">
        <f>G117</f>
        <v>1095000</v>
      </c>
      <c r="H116" s="33">
        <f t="shared" si="20"/>
        <v>1219</v>
      </c>
      <c r="I116" s="32">
        <f>I117</f>
        <v>1219000</v>
      </c>
      <c r="J116" s="27"/>
    </row>
    <row r="117" spans="1:10" ht="46.8" outlineLevel="5" x14ac:dyDescent="0.3">
      <c r="A117" s="30" t="s">
        <v>23</v>
      </c>
      <c r="B117" s="31" t="s">
        <v>5</v>
      </c>
      <c r="C117" s="31" t="s">
        <v>86</v>
      </c>
      <c r="D117" s="31" t="s">
        <v>92</v>
      </c>
      <c r="E117" s="31" t="s">
        <v>24</v>
      </c>
      <c r="F117" s="33">
        <f t="shared" si="19"/>
        <v>1095</v>
      </c>
      <c r="G117" s="33">
        <f>1119000-24000</f>
        <v>1095000</v>
      </c>
      <c r="H117" s="33">
        <f t="shared" si="20"/>
        <v>1219</v>
      </c>
      <c r="I117" s="32">
        <v>1219000</v>
      </c>
      <c r="J117" s="27"/>
    </row>
    <row r="118" spans="1:10" ht="62.4" outlineLevel="4" x14ac:dyDescent="0.3">
      <c r="A118" s="21" t="s">
        <v>183</v>
      </c>
      <c r="B118" s="14" t="s">
        <v>5</v>
      </c>
      <c r="C118" s="14" t="s">
        <v>86</v>
      </c>
      <c r="D118" s="97" t="s">
        <v>59</v>
      </c>
      <c r="E118" s="14" t="s">
        <v>8</v>
      </c>
      <c r="F118" s="15">
        <f t="shared" si="19"/>
        <v>10</v>
      </c>
      <c r="G118" s="18">
        <f>G119</f>
        <v>10000</v>
      </c>
      <c r="H118" s="18">
        <f t="shared" ref="H118:I118" si="21">H119</f>
        <v>10</v>
      </c>
      <c r="I118" s="18">
        <f t="shared" si="21"/>
        <v>10000</v>
      </c>
      <c r="J118" s="27"/>
    </row>
    <row r="119" spans="1:10" ht="48" customHeight="1" outlineLevel="5" x14ac:dyDescent="0.3">
      <c r="A119" s="21" t="s">
        <v>103</v>
      </c>
      <c r="B119" s="14" t="s">
        <v>5</v>
      </c>
      <c r="C119" s="14" t="s">
        <v>86</v>
      </c>
      <c r="D119" s="42" t="s">
        <v>195</v>
      </c>
      <c r="E119" s="14" t="s">
        <v>8</v>
      </c>
      <c r="F119" s="15">
        <f t="shared" si="19"/>
        <v>10</v>
      </c>
      <c r="G119" s="18">
        <f>G120</f>
        <v>10000</v>
      </c>
      <c r="H119" s="18">
        <f t="shared" ref="H119:I119" si="22">H120</f>
        <v>10</v>
      </c>
      <c r="I119" s="18">
        <f t="shared" si="22"/>
        <v>10000</v>
      </c>
      <c r="J119" s="27"/>
    </row>
    <row r="120" spans="1:10" ht="46.8" outlineLevel="4" x14ac:dyDescent="0.3">
      <c r="A120" s="21" t="s">
        <v>23</v>
      </c>
      <c r="B120" s="14" t="s">
        <v>5</v>
      </c>
      <c r="C120" s="14" t="s">
        <v>86</v>
      </c>
      <c r="D120" s="42" t="s">
        <v>195</v>
      </c>
      <c r="E120" s="14" t="s">
        <v>24</v>
      </c>
      <c r="F120" s="15">
        <f t="shared" si="19"/>
        <v>10</v>
      </c>
      <c r="G120" s="18">
        <v>10000</v>
      </c>
      <c r="H120" s="33">
        <f t="shared" si="20"/>
        <v>10</v>
      </c>
      <c r="I120" s="32">
        <v>10000</v>
      </c>
      <c r="J120" s="27"/>
    </row>
    <row r="121" spans="1:10" ht="46.8" outlineLevel="5" x14ac:dyDescent="0.3">
      <c r="A121" s="30" t="s">
        <v>23</v>
      </c>
      <c r="B121" s="31" t="s">
        <v>5</v>
      </c>
      <c r="C121" s="31" t="s">
        <v>86</v>
      </c>
      <c r="D121" s="31" t="s">
        <v>94</v>
      </c>
      <c r="E121" s="31" t="s">
        <v>24</v>
      </c>
      <c r="F121" s="33">
        <f t="shared" si="19"/>
        <v>0</v>
      </c>
      <c r="G121" s="33">
        <v>0</v>
      </c>
      <c r="H121" s="33">
        <f t="shared" si="20"/>
        <v>0</v>
      </c>
      <c r="I121" s="32">
        <v>0</v>
      </c>
      <c r="J121" s="27"/>
    </row>
    <row r="122" spans="1:10" ht="62.4" outlineLevel="3" x14ac:dyDescent="0.3">
      <c r="A122" s="30" t="s">
        <v>95</v>
      </c>
      <c r="B122" s="31" t="s">
        <v>5</v>
      </c>
      <c r="C122" s="31" t="s">
        <v>86</v>
      </c>
      <c r="D122" s="31" t="s">
        <v>96</v>
      </c>
      <c r="E122" s="31" t="s">
        <v>8</v>
      </c>
      <c r="F122" s="33">
        <f t="shared" si="19"/>
        <v>0</v>
      </c>
      <c r="G122" s="33">
        <f>G123</f>
        <v>0</v>
      </c>
      <c r="H122" s="33">
        <f t="shared" si="20"/>
        <v>0</v>
      </c>
      <c r="I122" s="32">
        <v>0</v>
      </c>
      <c r="J122" s="27"/>
    </row>
    <row r="123" spans="1:10" ht="31.2" outlineLevel="4" x14ac:dyDescent="0.3">
      <c r="A123" s="30" t="s">
        <v>97</v>
      </c>
      <c r="B123" s="31" t="s">
        <v>5</v>
      </c>
      <c r="C123" s="31" t="s">
        <v>86</v>
      </c>
      <c r="D123" s="31" t="s">
        <v>98</v>
      </c>
      <c r="E123" s="31" t="s">
        <v>8</v>
      </c>
      <c r="F123" s="33">
        <f t="shared" si="19"/>
        <v>0</v>
      </c>
      <c r="G123" s="33">
        <f>G124</f>
        <v>0</v>
      </c>
      <c r="H123" s="33">
        <f t="shared" si="20"/>
        <v>0</v>
      </c>
      <c r="I123" s="32">
        <v>0</v>
      </c>
      <c r="J123" s="27"/>
    </row>
    <row r="124" spans="1:10" ht="46.8" outlineLevel="5" x14ac:dyDescent="0.3">
      <c r="A124" s="30" t="s">
        <v>23</v>
      </c>
      <c r="B124" s="31" t="s">
        <v>5</v>
      </c>
      <c r="C124" s="31" t="s">
        <v>86</v>
      </c>
      <c r="D124" s="31" t="s">
        <v>98</v>
      </c>
      <c r="E124" s="31" t="s">
        <v>24</v>
      </c>
      <c r="F124" s="33">
        <f t="shared" si="19"/>
        <v>0</v>
      </c>
      <c r="G124" s="33">
        <v>0</v>
      </c>
      <c r="H124" s="33">
        <f t="shared" si="20"/>
        <v>0</v>
      </c>
      <c r="I124" s="32">
        <v>0</v>
      </c>
      <c r="J124" s="27"/>
    </row>
    <row r="125" spans="1:10" ht="36.6" customHeight="1" outlineLevel="4" x14ac:dyDescent="0.3">
      <c r="A125" s="30" t="s">
        <v>99</v>
      </c>
      <c r="B125" s="31" t="s">
        <v>5</v>
      </c>
      <c r="C125" s="31" t="s">
        <v>86</v>
      </c>
      <c r="D125" s="31" t="s">
        <v>100</v>
      </c>
      <c r="E125" s="31" t="s">
        <v>8</v>
      </c>
      <c r="F125" s="33">
        <f t="shared" si="19"/>
        <v>0</v>
      </c>
      <c r="G125" s="33">
        <v>0</v>
      </c>
      <c r="H125" s="33">
        <f t="shared" si="20"/>
        <v>0</v>
      </c>
      <c r="I125" s="32">
        <v>0</v>
      </c>
      <c r="J125" s="27"/>
    </row>
    <row r="126" spans="1:10" ht="46.8" outlineLevel="5" x14ac:dyDescent="0.3">
      <c r="A126" s="30" t="s">
        <v>23</v>
      </c>
      <c r="B126" s="31" t="s">
        <v>5</v>
      </c>
      <c r="C126" s="31" t="s">
        <v>86</v>
      </c>
      <c r="D126" s="31" t="s">
        <v>100</v>
      </c>
      <c r="E126" s="31" t="s">
        <v>24</v>
      </c>
      <c r="F126" s="33">
        <f t="shared" si="19"/>
        <v>0</v>
      </c>
      <c r="G126" s="33">
        <v>0</v>
      </c>
      <c r="H126" s="33">
        <f t="shared" si="20"/>
        <v>0</v>
      </c>
      <c r="I126" s="32">
        <v>0</v>
      </c>
      <c r="J126" s="27"/>
    </row>
    <row r="127" spans="1:10" ht="62.4" outlineLevel="3" x14ac:dyDescent="0.3">
      <c r="A127" s="30" t="s">
        <v>101</v>
      </c>
      <c r="B127" s="31" t="s">
        <v>5</v>
      </c>
      <c r="C127" s="31" t="s">
        <v>86</v>
      </c>
      <c r="D127" s="31" t="s">
        <v>102</v>
      </c>
      <c r="E127" s="31" t="s">
        <v>8</v>
      </c>
      <c r="F127" s="33">
        <f t="shared" si="19"/>
        <v>0</v>
      </c>
      <c r="G127" s="33">
        <v>0</v>
      </c>
      <c r="H127" s="33">
        <f t="shared" si="20"/>
        <v>0</v>
      </c>
      <c r="I127" s="32">
        <v>0</v>
      </c>
      <c r="J127" s="27"/>
    </row>
    <row r="128" spans="1:10" ht="46.8" customHeight="1" outlineLevel="4" x14ac:dyDescent="0.3">
      <c r="A128" s="30" t="s">
        <v>103</v>
      </c>
      <c r="B128" s="31" t="s">
        <v>5</v>
      </c>
      <c r="C128" s="31" t="s">
        <v>86</v>
      </c>
      <c r="D128" s="31" t="s">
        <v>104</v>
      </c>
      <c r="E128" s="31" t="s">
        <v>8</v>
      </c>
      <c r="F128" s="33">
        <f t="shared" si="19"/>
        <v>0</v>
      </c>
      <c r="G128" s="33">
        <v>0</v>
      </c>
      <c r="H128" s="33">
        <f t="shared" si="20"/>
        <v>0</v>
      </c>
      <c r="I128" s="32">
        <v>0</v>
      </c>
      <c r="J128" s="27"/>
    </row>
    <row r="129" spans="1:10" ht="46.8" outlineLevel="5" x14ac:dyDescent="0.3">
      <c r="A129" s="30" t="s">
        <v>23</v>
      </c>
      <c r="B129" s="31" t="s">
        <v>5</v>
      </c>
      <c r="C129" s="31" t="s">
        <v>86</v>
      </c>
      <c r="D129" s="31" t="s">
        <v>104</v>
      </c>
      <c r="E129" s="31" t="s">
        <v>24</v>
      </c>
      <c r="F129" s="33">
        <f t="shared" si="19"/>
        <v>0</v>
      </c>
      <c r="G129" s="33">
        <v>0</v>
      </c>
      <c r="H129" s="33">
        <f t="shared" si="20"/>
        <v>0</v>
      </c>
      <c r="I129" s="32">
        <v>0</v>
      </c>
      <c r="J129" s="27"/>
    </row>
    <row r="130" spans="1:10" ht="31.2" outlineLevel="4" x14ac:dyDescent="0.3">
      <c r="A130" s="30" t="s">
        <v>105</v>
      </c>
      <c r="B130" s="31" t="s">
        <v>5</v>
      </c>
      <c r="C130" s="31" t="s">
        <v>86</v>
      </c>
      <c r="D130" s="31" t="s">
        <v>106</v>
      </c>
      <c r="E130" s="31" t="s">
        <v>8</v>
      </c>
      <c r="F130" s="33">
        <f t="shared" si="19"/>
        <v>0</v>
      </c>
      <c r="G130" s="33">
        <v>0</v>
      </c>
      <c r="H130" s="33">
        <f t="shared" si="20"/>
        <v>0</v>
      </c>
      <c r="I130" s="32">
        <v>0</v>
      </c>
      <c r="J130" s="27"/>
    </row>
    <row r="131" spans="1:10" ht="46.8" outlineLevel="5" x14ac:dyDescent="0.3">
      <c r="A131" s="30" t="s">
        <v>23</v>
      </c>
      <c r="B131" s="31" t="s">
        <v>5</v>
      </c>
      <c r="C131" s="31" t="s">
        <v>86</v>
      </c>
      <c r="D131" s="31" t="s">
        <v>106</v>
      </c>
      <c r="E131" s="31" t="s">
        <v>24</v>
      </c>
      <c r="F131" s="33">
        <f t="shared" si="19"/>
        <v>0</v>
      </c>
      <c r="G131" s="33">
        <v>0</v>
      </c>
      <c r="H131" s="33">
        <f t="shared" si="20"/>
        <v>0</v>
      </c>
      <c r="I131" s="32">
        <v>0</v>
      </c>
      <c r="J131" s="27"/>
    </row>
    <row r="132" spans="1:10" outlineLevel="5" x14ac:dyDescent="0.3">
      <c r="A132" s="30" t="s">
        <v>230</v>
      </c>
      <c r="B132" s="31">
        <v>981</v>
      </c>
      <c r="C132" s="94" t="s">
        <v>110</v>
      </c>
      <c r="D132" s="31">
        <v>1000000</v>
      </c>
      <c r="E132" s="31">
        <v>0</v>
      </c>
      <c r="F132" s="33">
        <f t="shared" si="19"/>
        <v>74</v>
      </c>
      <c r="G132" s="33">
        <v>74000</v>
      </c>
      <c r="H132" s="33">
        <f t="shared" si="20"/>
        <v>74</v>
      </c>
      <c r="I132" s="32">
        <v>74000</v>
      </c>
      <c r="J132" s="27"/>
    </row>
    <row r="133" spans="1:10" outlineLevel="5" x14ac:dyDescent="0.3">
      <c r="A133" s="30" t="s">
        <v>217</v>
      </c>
      <c r="B133" s="31">
        <v>981</v>
      </c>
      <c r="C133" s="94" t="s">
        <v>110</v>
      </c>
      <c r="D133" s="31" t="s">
        <v>214</v>
      </c>
      <c r="E133" s="31" t="s">
        <v>8</v>
      </c>
      <c r="F133" s="33">
        <v>73.260000000000005</v>
      </c>
      <c r="G133" s="33">
        <f>G134</f>
        <v>73260</v>
      </c>
      <c r="H133" s="33">
        <v>73.260000000000005</v>
      </c>
      <c r="I133" s="32">
        <v>73260</v>
      </c>
      <c r="J133" s="27"/>
    </row>
    <row r="134" spans="1:10" ht="46.8" customHeight="1" outlineLevel="5" x14ac:dyDescent="0.3">
      <c r="A134" s="30" t="s">
        <v>173</v>
      </c>
      <c r="B134" s="31">
        <v>981</v>
      </c>
      <c r="C134" s="94" t="s">
        <v>110</v>
      </c>
      <c r="D134" s="31" t="s">
        <v>214</v>
      </c>
      <c r="E134" s="31">
        <v>200</v>
      </c>
      <c r="F134" s="33">
        <v>73.260000000000005</v>
      </c>
      <c r="G134" s="33">
        <v>73260</v>
      </c>
      <c r="H134" s="33">
        <v>73.260000000000005</v>
      </c>
      <c r="I134" s="32">
        <v>73260</v>
      </c>
      <c r="J134" s="27"/>
    </row>
    <row r="135" spans="1:10" ht="31.2" outlineLevel="5" x14ac:dyDescent="0.3">
      <c r="A135" s="30" t="s">
        <v>218</v>
      </c>
      <c r="B135" s="31">
        <v>981</v>
      </c>
      <c r="C135" s="94" t="s">
        <v>110</v>
      </c>
      <c r="D135" s="31" t="s">
        <v>215</v>
      </c>
      <c r="E135" s="31" t="s">
        <v>8</v>
      </c>
      <c r="F135" s="33">
        <v>0.74</v>
      </c>
      <c r="G135" s="33">
        <v>740</v>
      </c>
      <c r="H135" s="33">
        <v>0.74</v>
      </c>
      <c r="I135" s="32">
        <v>740</v>
      </c>
      <c r="J135" s="27"/>
    </row>
    <row r="136" spans="1:10" ht="46.8" customHeight="1" outlineLevel="5" x14ac:dyDescent="0.3">
      <c r="A136" s="30" t="s">
        <v>173</v>
      </c>
      <c r="B136" s="31">
        <v>981</v>
      </c>
      <c r="C136" s="94" t="s">
        <v>110</v>
      </c>
      <c r="D136" s="31" t="s">
        <v>215</v>
      </c>
      <c r="E136" s="31">
        <v>200</v>
      </c>
      <c r="F136" s="33">
        <v>0.74</v>
      </c>
      <c r="G136" s="33">
        <v>740</v>
      </c>
      <c r="H136" s="33">
        <v>0.74</v>
      </c>
      <c r="I136" s="32">
        <v>740</v>
      </c>
      <c r="J136" s="27"/>
    </row>
    <row r="137" spans="1:10" hidden="1" outlineLevel="5" x14ac:dyDescent="0.3">
      <c r="A137" s="30"/>
      <c r="B137" s="31"/>
      <c r="C137" s="31"/>
      <c r="D137" s="31"/>
      <c r="E137" s="31"/>
      <c r="F137" s="33"/>
      <c r="G137" s="33"/>
      <c r="H137" s="33"/>
      <c r="I137" s="32"/>
      <c r="J137" s="27"/>
    </row>
    <row r="138" spans="1:10" hidden="1" outlineLevel="5" x14ac:dyDescent="0.3">
      <c r="A138" s="30"/>
      <c r="B138" s="31"/>
      <c r="C138" s="31"/>
      <c r="D138" s="31"/>
      <c r="E138" s="31"/>
      <c r="F138" s="33"/>
      <c r="G138" s="33"/>
      <c r="H138" s="33"/>
      <c r="I138" s="32"/>
      <c r="J138" s="27"/>
    </row>
    <row r="139" spans="1:10" hidden="1" outlineLevel="5" x14ac:dyDescent="0.3">
      <c r="A139" s="30"/>
      <c r="B139" s="31"/>
      <c r="C139" s="31"/>
      <c r="D139" s="31"/>
      <c r="E139" s="31"/>
      <c r="F139" s="33"/>
      <c r="G139" s="33"/>
      <c r="H139" s="33"/>
      <c r="I139" s="32"/>
      <c r="J139" s="27"/>
    </row>
    <row r="140" spans="1:10" hidden="1" outlineLevel="5" x14ac:dyDescent="0.3">
      <c r="A140" s="30"/>
      <c r="B140" s="31"/>
      <c r="C140" s="31"/>
      <c r="D140" s="31"/>
      <c r="E140" s="31"/>
      <c r="F140" s="33"/>
      <c r="G140" s="33"/>
      <c r="H140" s="33"/>
      <c r="I140" s="32"/>
      <c r="J140" s="27"/>
    </row>
    <row r="141" spans="1:10" ht="21.6" customHeight="1" outlineLevel="1" collapsed="1" x14ac:dyDescent="0.3">
      <c r="A141" s="34" t="s">
        <v>113</v>
      </c>
      <c r="B141" s="35" t="s">
        <v>5</v>
      </c>
      <c r="C141" s="35" t="s">
        <v>114</v>
      </c>
      <c r="D141" s="35" t="s">
        <v>7</v>
      </c>
      <c r="E141" s="35" t="s">
        <v>8</v>
      </c>
      <c r="F141" s="36">
        <f t="shared" si="19"/>
        <v>2113.5</v>
      </c>
      <c r="G141" s="75">
        <f t="shared" ref="G141:I143" si="23">G142</f>
        <v>2113500</v>
      </c>
      <c r="H141" s="79">
        <f t="shared" si="23"/>
        <v>2123</v>
      </c>
      <c r="I141" s="32">
        <f t="shared" si="23"/>
        <v>2123000</v>
      </c>
      <c r="J141" s="27"/>
    </row>
    <row r="142" spans="1:10" outlineLevel="2" x14ac:dyDescent="0.3">
      <c r="A142" s="30" t="s">
        <v>115</v>
      </c>
      <c r="B142" s="31" t="s">
        <v>5</v>
      </c>
      <c r="C142" s="31" t="s">
        <v>116</v>
      </c>
      <c r="D142" s="31" t="s">
        <v>7</v>
      </c>
      <c r="E142" s="31" t="s">
        <v>8</v>
      </c>
      <c r="F142" s="33">
        <f t="shared" si="19"/>
        <v>2113.5</v>
      </c>
      <c r="G142" s="63">
        <f t="shared" si="23"/>
        <v>2113500</v>
      </c>
      <c r="H142" s="76">
        <f t="shared" si="23"/>
        <v>2123</v>
      </c>
      <c r="I142" s="32">
        <f t="shared" si="23"/>
        <v>2123000</v>
      </c>
      <c r="J142" s="27"/>
    </row>
    <row r="143" spans="1:10" ht="67.8" customHeight="1" outlineLevel="3" x14ac:dyDescent="0.3">
      <c r="A143" s="30" t="s">
        <v>181</v>
      </c>
      <c r="B143" s="31" t="s">
        <v>5</v>
      </c>
      <c r="C143" s="31" t="s">
        <v>116</v>
      </c>
      <c r="D143" s="31" t="s">
        <v>117</v>
      </c>
      <c r="E143" s="31" t="s">
        <v>8</v>
      </c>
      <c r="F143" s="33">
        <f t="shared" si="19"/>
        <v>2113.5</v>
      </c>
      <c r="G143" s="63">
        <f t="shared" si="23"/>
        <v>2113500</v>
      </c>
      <c r="H143" s="76">
        <f t="shared" si="23"/>
        <v>2123</v>
      </c>
      <c r="I143" s="32">
        <f t="shared" si="23"/>
        <v>2123000</v>
      </c>
      <c r="J143" s="27"/>
    </row>
    <row r="144" spans="1:10" outlineLevel="4" x14ac:dyDescent="0.3">
      <c r="A144" s="30" t="s">
        <v>118</v>
      </c>
      <c r="B144" s="31" t="s">
        <v>5</v>
      </c>
      <c r="C144" s="31" t="s">
        <v>116</v>
      </c>
      <c r="D144" s="31" t="s">
        <v>119</v>
      </c>
      <c r="E144" s="31" t="s">
        <v>8</v>
      </c>
      <c r="F144" s="33">
        <f t="shared" si="19"/>
        <v>2113.5</v>
      </c>
      <c r="G144" s="63">
        <f>G145+G146</f>
        <v>2113500</v>
      </c>
      <c r="H144" s="76">
        <f>H145+H146</f>
        <v>2123</v>
      </c>
      <c r="I144" s="32">
        <f>I145+I146</f>
        <v>2123000</v>
      </c>
      <c r="J144" s="27"/>
    </row>
    <row r="145" spans="1:10" ht="80.400000000000006" customHeight="1" outlineLevel="5" x14ac:dyDescent="0.3">
      <c r="A145" s="30" t="s">
        <v>17</v>
      </c>
      <c r="B145" s="31" t="s">
        <v>5</v>
      </c>
      <c r="C145" s="31" t="s">
        <v>116</v>
      </c>
      <c r="D145" s="31" t="s">
        <v>119</v>
      </c>
      <c r="E145" s="31" t="s">
        <v>18</v>
      </c>
      <c r="F145" s="33">
        <f t="shared" si="19"/>
        <v>1265.6300000000001</v>
      </c>
      <c r="G145" s="63">
        <f>1176730+88900</f>
        <v>1265630</v>
      </c>
      <c r="H145" s="76">
        <f t="shared" si="20"/>
        <v>1265.6199999999999</v>
      </c>
      <c r="I145" s="32">
        <f>1176720+88900</f>
        <v>1265620</v>
      </c>
      <c r="J145" s="27"/>
    </row>
    <row r="146" spans="1:10" ht="46.8" outlineLevel="5" x14ac:dyDescent="0.3">
      <c r="A146" s="30" t="s">
        <v>23</v>
      </c>
      <c r="B146" s="31" t="s">
        <v>5</v>
      </c>
      <c r="C146" s="31" t="s">
        <v>116</v>
      </c>
      <c r="D146" s="31" t="s">
        <v>119</v>
      </c>
      <c r="E146" s="31" t="s">
        <v>24</v>
      </c>
      <c r="F146" s="33">
        <f t="shared" si="19"/>
        <v>847.87</v>
      </c>
      <c r="G146" s="63">
        <v>847870</v>
      </c>
      <c r="H146" s="76">
        <f>I146/1000</f>
        <v>857.38</v>
      </c>
      <c r="I146" s="32">
        <v>857380</v>
      </c>
      <c r="J146" s="27"/>
    </row>
    <row r="147" spans="1:10" outlineLevel="1" x14ac:dyDescent="0.3">
      <c r="A147" s="34"/>
      <c r="B147" s="35" t="s">
        <v>5</v>
      </c>
      <c r="C147" s="35" t="s">
        <v>121</v>
      </c>
      <c r="D147" s="35" t="s">
        <v>7</v>
      </c>
      <c r="E147" s="35" t="s">
        <v>8</v>
      </c>
      <c r="F147" s="36">
        <f t="shared" si="19"/>
        <v>44.1</v>
      </c>
      <c r="G147" s="75">
        <f>G148</f>
        <v>44100</v>
      </c>
      <c r="H147" s="36">
        <f t="shared" si="20"/>
        <v>44.1</v>
      </c>
      <c r="I147" s="32">
        <f>I148</f>
        <v>44100</v>
      </c>
      <c r="J147" s="27"/>
    </row>
    <row r="148" spans="1:10" outlineLevel="2" x14ac:dyDescent="0.3">
      <c r="A148" s="30" t="s">
        <v>122</v>
      </c>
      <c r="B148" s="31" t="s">
        <v>5</v>
      </c>
      <c r="C148" s="31" t="s">
        <v>123</v>
      </c>
      <c r="D148" s="31" t="s">
        <v>7</v>
      </c>
      <c r="E148" s="31" t="s">
        <v>8</v>
      </c>
      <c r="F148" s="33">
        <f t="shared" si="19"/>
        <v>44.1</v>
      </c>
      <c r="G148" s="63">
        <f>G149</f>
        <v>44100</v>
      </c>
      <c r="H148" s="33">
        <f t="shared" si="20"/>
        <v>44.1</v>
      </c>
      <c r="I148" s="32">
        <f>I149</f>
        <v>44100</v>
      </c>
      <c r="J148" s="27"/>
    </row>
    <row r="149" spans="1:10" ht="96.6" customHeight="1" outlineLevel="3" x14ac:dyDescent="0.3">
      <c r="A149" s="30" t="s">
        <v>171</v>
      </c>
      <c r="B149" s="31" t="s">
        <v>5</v>
      </c>
      <c r="C149" s="31" t="s">
        <v>123</v>
      </c>
      <c r="D149" s="31" t="s">
        <v>14</v>
      </c>
      <c r="E149" s="31" t="s">
        <v>8</v>
      </c>
      <c r="F149" s="33">
        <f t="shared" si="19"/>
        <v>44.1</v>
      </c>
      <c r="G149" s="63">
        <f>G150</f>
        <v>44100</v>
      </c>
      <c r="H149" s="33">
        <f t="shared" si="20"/>
        <v>44.1</v>
      </c>
      <c r="I149" s="32">
        <f>I150</f>
        <v>44100</v>
      </c>
      <c r="J149" s="27"/>
    </row>
    <row r="150" spans="1:10" ht="31.2" outlineLevel="4" x14ac:dyDescent="0.3">
      <c r="A150" s="30" t="s">
        <v>124</v>
      </c>
      <c r="B150" s="31" t="s">
        <v>5</v>
      </c>
      <c r="C150" s="31" t="s">
        <v>123</v>
      </c>
      <c r="D150" s="31" t="s">
        <v>125</v>
      </c>
      <c r="E150" s="31" t="s">
        <v>8</v>
      </c>
      <c r="F150" s="33">
        <f t="shared" si="19"/>
        <v>44.1</v>
      </c>
      <c r="G150" s="33">
        <f>G151</f>
        <v>44100</v>
      </c>
      <c r="H150" s="33">
        <f t="shared" si="20"/>
        <v>44.1</v>
      </c>
      <c r="I150" s="32">
        <f>I151</f>
        <v>44100</v>
      </c>
      <c r="J150" s="27"/>
    </row>
    <row r="151" spans="1:10" ht="31.2" outlineLevel="5" x14ac:dyDescent="0.3">
      <c r="A151" s="30" t="s">
        <v>126</v>
      </c>
      <c r="B151" s="31" t="s">
        <v>5</v>
      </c>
      <c r="C151" s="31" t="s">
        <v>123</v>
      </c>
      <c r="D151" s="31" t="s">
        <v>125</v>
      </c>
      <c r="E151" s="31" t="s">
        <v>127</v>
      </c>
      <c r="F151" s="33">
        <f t="shared" si="19"/>
        <v>44.1</v>
      </c>
      <c r="G151" s="33">
        <v>44100</v>
      </c>
      <c r="H151" s="33">
        <f t="shared" si="20"/>
        <v>44.1</v>
      </c>
      <c r="I151" s="32">
        <f>G151</f>
        <v>44100</v>
      </c>
      <c r="J151" s="27"/>
    </row>
    <row r="152" spans="1:10" ht="22.2" customHeight="1" outlineLevel="1" x14ac:dyDescent="0.3">
      <c r="A152" s="34" t="s">
        <v>128</v>
      </c>
      <c r="B152" s="35" t="s">
        <v>5</v>
      </c>
      <c r="C152" s="35" t="s">
        <v>129</v>
      </c>
      <c r="D152" s="35" t="s">
        <v>7</v>
      </c>
      <c r="E152" s="35" t="s">
        <v>8</v>
      </c>
      <c r="F152" s="36">
        <f t="shared" si="19"/>
        <v>15</v>
      </c>
      <c r="G152" s="36">
        <f>G153</f>
        <v>15000</v>
      </c>
      <c r="H152" s="36">
        <f t="shared" si="20"/>
        <v>15</v>
      </c>
      <c r="I152" s="32">
        <f>I153</f>
        <v>15000</v>
      </c>
      <c r="J152" s="27"/>
    </row>
    <row r="153" spans="1:10" outlineLevel="2" x14ac:dyDescent="0.3">
      <c r="A153" s="30" t="s">
        <v>130</v>
      </c>
      <c r="B153" s="31" t="s">
        <v>5</v>
      </c>
      <c r="C153" s="31" t="s">
        <v>131</v>
      </c>
      <c r="D153" s="31" t="s">
        <v>7</v>
      </c>
      <c r="E153" s="31" t="s">
        <v>8</v>
      </c>
      <c r="F153" s="33">
        <f t="shared" si="19"/>
        <v>15</v>
      </c>
      <c r="G153" s="33">
        <f>G154</f>
        <v>15000</v>
      </c>
      <c r="H153" s="33">
        <f t="shared" si="20"/>
        <v>15</v>
      </c>
      <c r="I153" s="32">
        <f>I154</f>
        <v>15000</v>
      </c>
      <c r="J153" s="27"/>
    </row>
    <row r="154" spans="1:10" ht="62.4" outlineLevel="3" x14ac:dyDescent="0.3">
      <c r="A154" s="30" t="s">
        <v>180</v>
      </c>
      <c r="B154" s="31" t="s">
        <v>5</v>
      </c>
      <c r="C154" s="31" t="s">
        <v>131</v>
      </c>
      <c r="D154" s="31" t="s">
        <v>132</v>
      </c>
      <c r="E154" s="31" t="s">
        <v>8</v>
      </c>
      <c r="F154" s="33">
        <f t="shared" si="19"/>
        <v>15</v>
      </c>
      <c r="G154" s="33">
        <f>G155</f>
        <v>15000</v>
      </c>
      <c r="H154" s="33">
        <f t="shared" si="20"/>
        <v>15</v>
      </c>
      <c r="I154" s="32">
        <f>I155</f>
        <v>15000</v>
      </c>
      <c r="J154" s="27"/>
    </row>
    <row r="155" spans="1:10" ht="31.2" outlineLevel="4" x14ac:dyDescent="0.3">
      <c r="A155" s="30" t="s">
        <v>133</v>
      </c>
      <c r="B155" s="31" t="s">
        <v>5</v>
      </c>
      <c r="C155" s="31" t="s">
        <v>131</v>
      </c>
      <c r="D155" s="31" t="s">
        <v>134</v>
      </c>
      <c r="E155" s="31" t="s">
        <v>8</v>
      </c>
      <c r="F155" s="33">
        <f t="shared" si="19"/>
        <v>15</v>
      </c>
      <c r="G155" s="33">
        <f>G156</f>
        <v>15000</v>
      </c>
      <c r="H155" s="33">
        <f t="shared" si="20"/>
        <v>15</v>
      </c>
      <c r="I155" s="32">
        <f>I156</f>
        <v>15000</v>
      </c>
      <c r="J155" s="27"/>
    </row>
    <row r="156" spans="1:10" ht="31.2" outlineLevel="5" x14ac:dyDescent="0.3">
      <c r="A156" s="38" t="s">
        <v>126</v>
      </c>
      <c r="B156" s="39" t="s">
        <v>5</v>
      </c>
      <c r="C156" s="39" t="s">
        <v>131</v>
      </c>
      <c r="D156" s="39" t="s">
        <v>134</v>
      </c>
      <c r="E156" s="39">
        <v>200</v>
      </c>
      <c r="F156" s="33">
        <f t="shared" si="19"/>
        <v>15</v>
      </c>
      <c r="G156" s="33">
        <v>15000</v>
      </c>
      <c r="H156" s="33">
        <f t="shared" si="20"/>
        <v>15</v>
      </c>
      <c r="I156" s="32">
        <f>G156</f>
        <v>15000</v>
      </c>
      <c r="J156" s="27"/>
    </row>
    <row r="157" spans="1:10" ht="21" customHeight="1" x14ac:dyDescent="0.3">
      <c r="A157" s="146" t="s">
        <v>135</v>
      </c>
      <c r="B157" s="147"/>
      <c r="C157" s="147"/>
      <c r="D157" s="147"/>
      <c r="E157" s="147"/>
      <c r="F157" s="37">
        <f t="shared" si="19"/>
        <v>14664.3</v>
      </c>
      <c r="G157" s="120">
        <f>G10</f>
        <v>14664300</v>
      </c>
      <c r="H157" s="36">
        <f>H10</f>
        <v>12671.4</v>
      </c>
      <c r="I157" s="121">
        <f>I10</f>
        <v>12671400</v>
      </c>
      <c r="J157" s="27"/>
    </row>
    <row r="158" spans="1:10" ht="12.75" customHeight="1" x14ac:dyDescent="0.3">
      <c r="A158" s="27"/>
      <c r="B158" s="27"/>
      <c r="C158" s="27"/>
      <c r="D158" s="27"/>
      <c r="E158" s="27"/>
      <c r="F158" s="27"/>
      <c r="G158" s="27"/>
      <c r="H158" s="27"/>
      <c r="I158" s="27"/>
      <c r="J158" s="27"/>
    </row>
    <row r="159" spans="1:10" ht="25.65" customHeight="1" x14ac:dyDescent="0.3">
      <c r="A159" s="148"/>
      <c r="B159" s="149"/>
      <c r="C159" s="149"/>
      <c r="D159" s="149"/>
      <c r="E159" s="149"/>
      <c r="F159" s="149"/>
      <c r="G159" s="149"/>
      <c r="H159" s="149"/>
      <c r="I159" s="149"/>
      <c r="J159" s="27"/>
    </row>
  </sheetData>
  <mergeCells count="9">
    <mergeCell ref="A7:H7"/>
    <mergeCell ref="A8:I8"/>
    <mergeCell ref="A157:E157"/>
    <mergeCell ref="A159:I159"/>
    <mergeCell ref="E1:G1"/>
    <mergeCell ref="E2:G2"/>
    <mergeCell ref="E3:G3"/>
    <mergeCell ref="E4:G4"/>
    <mergeCell ref="A6:H6"/>
  </mergeCells>
  <pageMargins left="0.78740157480314965" right="0.59055118110236227" top="0.59055118110236227" bottom="0.59055118110236227" header="0.39370078740157483" footer="0.51181102362204722"/>
  <pageSetup paperSize="9" scale="50" fitToWidth="4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309E8D8-9FAA-4764-AF15-42FF8C73EFC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Приложение6</vt:lpstr>
      <vt:lpstr>Приложение11</vt:lpstr>
      <vt:lpstr>Приложение11!Заголовки_для_печати</vt:lpstr>
      <vt:lpstr>Приложение6!Заголовки_для_печати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Budget03</dc:creator>
  <cp:lastModifiedBy>Пользователь</cp:lastModifiedBy>
  <cp:lastPrinted>2024-08-02T05:31:57Z</cp:lastPrinted>
  <dcterms:created xsi:type="dcterms:W3CDTF">2020-02-04T06:06:40Z</dcterms:created>
  <dcterms:modified xsi:type="dcterms:W3CDTF">2024-08-02T06:06:35Z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29.03.2017 15_21_48)(5).xlsx</vt:lpwstr>
  </property>
  <property fmtid="{D5CDD505-2E9C-101B-9397-08002B2CF9AE}" pid="3" name="Название отчета">
    <vt:lpwstr>Вариант (новый от 29.03.2017 15_21_48)(5).xlsx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14чеботарь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