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Общая\Всем\ПРОЕКТЫ ДУМЫ\Проекты на 20.12.2024\замена 17-127\"/>
    </mc:Choice>
  </mc:AlternateContent>
  <bookViews>
    <workbookView xWindow="-120" yWindow="-120" windowWidth="15480" windowHeight="11640"/>
  </bookViews>
  <sheets>
    <sheet name="Приложение6" sheetId="2" r:id="rId1"/>
  </sheets>
  <definedNames>
    <definedName name="_xlnm._FilterDatabase" localSheetId="0" hidden="1">Приложение6!$A$12:$J$49</definedName>
    <definedName name="_xlnm.Print_Titles" localSheetId="0">Приложение6!$9:$9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2" l="1"/>
  <c r="F212" i="2"/>
  <c r="G151" i="2"/>
  <c r="G129" i="2"/>
  <c r="G121" i="2"/>
  <c r="G114" i="2"/>
  <c r="G104" i="2"/>
  <c r="G60" i="2"/>
  <c r="G23" i="2"/>
  <c r="G16" i="2"/>
  <c r="G161" i="2" l="1"/>
  <c r="F170" i="2"/>
  <c r="F171" i="2"/>
  <c r="G170" i="2"/>
  <c r="G131" i="2" l="1"/>
  <c r="G61" i="2"/>
  <c r="G25" i="2"/>
  <c r="G45" i="2"/>
  <c r="G194" i="2"/>
  <c r="G193" i="2"/>
  <c r="G167" i="2"/>
  <c r="F167" i="2" s="1"/>
  <c r="F166" i="2"/>
  <c r="F168" i="2"/>
  <c r="F169" i="2"/>
  <c r="G168" i="2"/>
  <c r="G169" i="2"/>
  <c r="G171" i="2"/>
  <c r="G133" i="2"/>
  <c r="G101" i="2"/>
  <c r="G75" i="2"/>
  <c r="G46" i="2"/>
  <c r="G47" i="2"/>
  <c r="G33" i="2"/>
  <c r="G24" i="2"/>
  <c r="G44" i="2" l="1"/>
  <c r="G52" i="2"/>
  <c r="F76" i="2" l="1"/>
  <c r="D19" i="2" l="1"/>
  <c r="D17" i="2"/>
  <c r="F26" i="2" l="1"/>
  <c r="F27" i="2"/>
  <c r="F28" i="2"/>
  <c r="G17" i="2"/>
  <c r="G18" i="2"/>
  <c r="F17" i="2"/>
  <c r="F18" i="2"/>
  <c r="F19" i="2"/>
  <c r="G84" i="2" l="1"/>
  <c r="G154" i="2"/>
  <c r="G125" i="2"/>
  <c r="G108" i="2"/>
  <c r="G110" i="2"/>
  <c r="G163" i="2"/>
  <c r="G165" i="2" l="1"/>
  <c r="G149" i="2" l="1"/>
  <c r="G116" i="2"/>
  <c r="G156" i="2"/>
  <c r="G158" i="2"/>
  <c r="G106" i="2"/>
  <c r="G196" i="2"/>
  <c r="G49" i="2"/>
  <c r="F193" i="2" l="1"/>
  <c r="F125" i="2"/>
  <c r="F124" i="2" s="1"/>
  <c r="F123" i="2" s="1"/>
  <c r="F122" i="2" s="1"/>
  <c r="F84" i="2"/>
  <c r="F61" i="2"/>
  <c r="G105" i="2" l="1"/>
  <c r="F158" i="2" l="1"/>
  <c r="D115" i="2" l="1"/>
  <c r="G103" i="2"/>
  <c r="G80" i="2"/>
  <c r="G157" i="2"/>
  <c r="F157" i="2" s="1"/>
  <c r="D157" i="2"/>
  <c r="D150" i="2"/>
  <c r="D105" i="2"/>
  <c r="D103" i="2"/>
  <c r="D109" i="2"/>
  <c r="D107" i="2"/>
  <c r="G155" i="2" l="1"/>
  <c r="G153" i="2"/>
  <c r="F153" i="2" s="1"/>
  <c r="F154" i="2"/>
  <c r="F156" i="2"/>
  <c r="F165" i="2"/>
  <c r="G164" i="2"/>
  <c r="F164" i="2" s="1"/>
  <c r="F163" i="2"/>
  <c r="G162" i="2"/>
  <c r="F162" i="2" s="1"/>
  <c r="F155" i="2" l="1"/>
  <c r="G152" i="2"/>
  <c r="F152" i="2"/>
  <c r="G113" i="2" l="1"/>
  <c r="F151" i="2"/>
  <c r="G150" i="2"/>
  <c r="F150" i="2" s="1"/>
  <c r="F149" i="2"/>
  <c r="E149" i="2"/>
  <c r="G148" i="2"/>
  <c r="F148" i="2" s="1"/>
  <c r="E148" i="2"/>
  <c r="C148" i="2"/>
  <c r="C149" i="2" s="1"/>
  <c r="C150" i="2" s="1"/>
  <c r="C151" i="2" s="1"/>
  <c r="F114" i="2"/>
  <c r="F116" i="2"/>
  <c r="G115" i="2"/>
  <c r="E114" i="2"/>
  <c r="E116" i="2" s="1"/>
  <c r="E113" i="2"/>
  <c r="E115" i="2" s="1"/>
  <c r="G83" i="2"/>
  <c r="F83" i="2" s="1"/>
  <c r="F46" i="2"/>
  <c r="G27" i="2"/>
  <c r="G29" i="2"/>
  <c r="F29" i="2" s="1"/>
  <c r="F30" i="2"/>
  <c r="F115" i="2" l="1"/>
  <c r="F113" i="2"/>
  <c r="G26" i="2"/>
  <c r="F47" i="2"/>
  <c r="G81" i="2" l="1"/>
  <c r="G100" i="2"/>
  <c r="F102" i="2"/>
  <c r="F80" i="2" l="1"/>
  <c r="F79" i="2"/>
  <c r="G109" i="2"/>
  <c r="G51" i="2" l="1"/>
  <c r="G64" i="2" l="1"/>
  <c r="F81" i="2" l="1"/>
  <c r="F82" i="2"/>
  <c r="F49" i="2" l="1"/>
  <c r="G79" i="2" l="1"/>
  <c r="F78" i="2" s="1"/>
  <c r="F77" i="2" s="1"/>
  <c r="G78" i="2" l="1"/>
  <c r="G77" i="2" s="1"/>
  <c r="G76" i="2" l="1"/>
  <c r="F198" i="2" l="1"/>
  <c r="G160" i="2"/>
  <c r="F60" i="2"/>
  <c r="G59" i="2"/>
  <c r="G63" i="2"/>
  <c r="G62" i="2" s="1"/>
  <c r="F62" i="2" s="1"/>
  <c r="F64" i="2"/>
  <c r="F51" i="2"/>
  <c r="F52" i="2"/>
  <c r="G159" i="2" l="1"/>
  <c r="F63" i="2"/>
  <c r="G197" i="2"/>
  <c r="F197" i="2" s="1"/>
  <c r="G195" i="2"/>
  <c r="D195" i="2" l="1"/>
  <c r="F196" i="2"/>
  <c r="F195" i="2"/>
  <c r="G181" i="2" l="1"/>
  <c r="G135" i="2"/>
  <c r="G134" i="2" s="1"/>
  <c r="F136" i="2"/>
  <c r="F137" i="2"/>
  <c r="G96" i="2"/>
  <c r="G87" i="2" s="1"/>
  <c r="G86" i="2" s="1"/>
  <c r="G22" i="2"/>
  <c r="G21" i="2" s="1"/>
  <c r="F135" i="2" l="1"/>
  <c r="F134" i="2"/>
  <c r="G68" i="2"/>
  <c r="F57" i="2"/>
  <c r="G56" i="2"/>
  <c r="G58" i="2"/>
  <c r="G48" i="2"/>
  <c r="G43" i="2" l="1"/>
  <c r="F56" i="2"/>
  <c r="G128" i="2"/>
  <c r="F194" i="2"/>
  <c r="F121" i="2"/>
  <c r="F68" i="2"/>
  <c r="F210" i="2"/>
  <c r="F211" i="2"/>
  <c r="F205" i="2"/>
  <c r="F183" i="2"/>
  <c r="F188" i="2"/>
  <c r="F139" i="2"/>
  <c r="F140" i="2"/>
  <c r="F141" i="2"/>
  <c r="F142" i="2"/>
  <c r="F143" i="2"/>
  <c r="F144" i="2"/>
  <c r="F147" i="2"/>
  <c r="F160" i="2"/>
  <c r="F161" i="2"/>
  <c r="F131" i="2"/>
  <c r="F133" i="2"/>
  <c r="F101" i="2"/>
  <c r="F104" i="2"/>
  <c r="F108" i="2"/>
  <c r="F110" i="2"/>
  <c r="F112" i="2"/>
  <c r="F75" i="2"/>
  <c r="F70" i="2"/>
  <c r="F48" i="2"/>
  <c r="F58" i="2"/>
  <c r="F59" i="2"/>
  <c r="F25" i="2"/>
  <c r="F33" i="2"/>
  <c r="F41" i="2"/>
  <c r="F16" i="2"/>
  <c r="G42" i="2" l="1"/>
  <c r="F43" i="2"/>
  <c r="F128" i="2"/>
  <c r="F69" i="2"/>
  <c r="F129" i="2"/>
  <c r="F90" i="2"/>
  <c r="F91" i="2"/>
  <c r="F92" i="2"/>
  <c r="F93" i="2"/>
  <c r="F94" i="2"/>
  <c r="F95" i="2"/>
  <c r="F97" i="2"/>
  <c r="F24" i="2" l="1"/>
  <c r="F45" i="2"/>
  <c r="F23" i="2"/>
  <c r="G15" i="2"/>
  <c r="G182" i="2"/>
  <c r="F182" i="2" s="1"/>
  <c r="G146" i="2"/>
  <c r="F146" i="2" s="1"/>
  <c r="G89" i="2"/>
  <c r="F89" i="2" s="1"/>
  <c r="F103" i="2"/>
  <c r="F111" i="2"/>
  <c r="F96" i="2"/>
  <c r="G32" i="2"/>
  <c r="F32" i="2" s="1"/>
  <c r="F181" i="2"/>
  <c r="G130" i="2"/>
  <c r="F109" i="2"/>
  <c r="G120" i="2"/>
  <c r="G124" i="2"/>
  <c r="G138" i="2"/>
  <c r="F138" i="2" s="1"/>
  <c r="G187" i="2"/>
  <c r="G192" i="2"/>
  <c r="G191" i="2" s="1"/>
  <c r="G204" i="2"/>
  <c r="G209" i="2"/>
  <c r="F209" i="2" s="1"/>
  <c r="G40" i="2"/>
  <c r="G67" i="2"/>
  <c r="G74" i="2"/>
  <c r="G73" i="2" s="1"/>
  <c r="G72" i="2" s="1"/>
  <c r="G71" i="2" s="1"/>
  <c r="G107" i="2"/>
  <c r="G132" i="2"/>
  <c r="G127" i="2" l="1"/>
  <c r="F127" i="2" s="1"/>
  <c r="F15" i="2"/>
  <c r="G14" i="2"/>
  <c r="F14" i="2" s="1"/>
  <c r="G99" i="2"/>
  <c r="F99" i="2" s="1"/>
  <c r="F98" i="2" s="1"/>
  <c r="F107" i="2"/>
  <c r="G123" i="2"/>
  <c r="F132" i="2"/>
  <c r="F100" i="2"/>
  <c r="F130" i="2"/>
  <c r="G208" i="2"/>
  <c r="F208" i="2" s="1"/>
  <c r="G180" i="2"/>
  <c r="F159" i="2" s="1"/>
  <c r="G186" i="2"/>
  <c r="F187" i="2"/>
  <c r="G35" i="2"/>
  <c r="F40" i="2"/>
  <c r="G203" i="2"/>
  <c r="F204" i="2"/>
  <c r="G88" i="2"/>
  <c r="F88" i="2" s="1"/>
  <c r="G66" i="2"/>
  <c r="G65" i="2" s="1"/>
  <c r="F65" i="2" s="1"/>
  <c r="F67" i="2"/>
  <c r="F192" i="2"/>
  <c r="G119" i="2"/>
  <c r="F120" i="2"/>
  <c r="F74" i="2"/>
  <c r="G145" i="2"/>
  <c r="F145" i="2" s="1"/>
  <c r="G31" i="2"/>
  <c r="F31" i="2" s="1"/>
  <c r="G126" i="2" l="1"/>
  <c r="F126" i="2" s="1"/>
  <c r="G207" i="2"/>
  <c r="G206" i="2" s="1"/>
  <c r="F206" i="2" s="1"/>
  <c r="F180" i="2"/>
  <c r="G13" i="2"/>
  <c r="F13" i="2" s="1"/>
  <c r="G34" i="2"/>
  <c r="F34" i="2" s="1"/>
  <c r="F35" i="2"/>
  <c r="G202" i="2"/>
  <c r="F203" i="2"/>
  <c r="G185" i="2"/>
  <c r="F186" i="2"/>
  <c r="F66" i="2"/>
  <c r="G190" i="2"/>
  <c r="F191" i="2"/>
  <c r="G122" i="2"/>
  <c r="G118" i="2"/>
  <c r="F119" i="2"/>
  <c r="F73" i="2"/>
  <c r="F44" i="2"/>
  <c r="F22" i="2"/>
  <c r="G98" i="2"/>
  <c r="G85" i="2" s="1"/>
  <c r="F85" i="2" s="1"/>
  <c r="G117" i="2" l="1"/>
  <c r="F117" i="2" s="1"/>
  <c r="F118" i="2"/>
  <c r="F207" i="2"/>
  <c r="G184" i="2"/>
  <c r="F184" i="2" s="1"/>
  <c r="F185" i="2"/>
  <c r="G201" i="2"/>
  <c r="F201" i="2" s="1"/>
  <c r="F202" i="2"/>
  <c r="G189" i="2"/>
  <c r="F189" i="2" s="1"/>
  <c r="F190" i="2"/>
  <c r="F71" i="2"/>
  <c r="F72" i="2"/>
  <c r="F42" i="2"/>
  <c r="F21" i="2"/>
  <c r="G20" i="2"/>
  <c r="G11" i="2" s="1"/>
  <c r="F11" i="2" s="1"/>
  <c r="G212" i="2" l="1"/>
  <c r="G10" i="2"/>
  <c r="F87" i="2"/>
  <c r="F20" i="2"/>
  <c r="F86" i="2" l="1"/>
</calcChain>
</file>

<file path=xl/sharedStrings.xml><?xml version="1.0" encoding="utf-8"?>
<sst xmlns="http://schemas.openxmlformats.org/spreadsheetml/2006/main" count="856" uniqueCount="227">
  <si>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</si>
  <si>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</si>
  <si>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</si>
  <si>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</si>
  <si>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</si>
  <si>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</si>
  <si>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</si>
  <si>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</si>
  <si>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</si>
  <si>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</si>
  <si>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</si>
  <si>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</si>
  <si>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</si>
  <si>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</si>
  <si>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</si>
  <si>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</si>
  <si>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</si>
  <si>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</si>
  <si>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</si>
  <si>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</si>
  <si>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</si>
  <si>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</si>
  <si>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</si>
  <si>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</si>
  <si>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</si>
  <si>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</si>
  <si>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</si>
  <si>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</si>
  <si>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</si>
  <si>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</si>
  <si>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</si>
  <si>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</si>
  <si>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</si>
  <si>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</si>
  <si>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</si>
  <si>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</si>
  <si>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</si>
  <si>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</si>
  <si>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</si>
  <si>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</si>
  <si>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</si>
  <si>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</si>
  <si>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</si>
  <si>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</si>
  <si>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</si>
  <si>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 xml:space="preserve">    НАЦИОНАЛЬНАЯ БЕЗОПАСНОСТЬ И ПРАВООХРАНИТЕЛЬНАЯ ДЕЯТЕЛЬНОСТЬ</t>
  </si>
  <si>
    <t>0300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</si>
  <si>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</si>
  <si>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</si>
  <si>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</si>
  <si>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</si>
  <si>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</si>
  <si>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</si>
  <si>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</si>
  <si>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</si>
  <si>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</si>
  <si>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</si>
  <si>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</si>
  <si>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</si>
  <si>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</si>
  <si>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</si>
  <si>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</si>
  <si>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</si>
  <si>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</si>
  <si>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</si>
  <si>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</si>
  <si>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</si>
  <si>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</si>
  <si>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</si>
  <si>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</si>
  <si>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</si>
  <si>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</si>
  <si>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</si>
  <si>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</si>
  <si>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</si>
  <si>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</si>
  <si>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</si>
  <si>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</si>
  <si>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</si>
  <si>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</si>
  <si>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</si>
  <si>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</si>
  <si>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</si>
  <si>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</si>
  <si>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</si>
  <si>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</si>
  <si>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</si>
  <si>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</si>
  <si>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</si>
  <si>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</si>
  <si>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</si>
  <si>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</si>
  <si>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</si>
  <si>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</si>
  <si>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</si>
  <si>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</si>
  <si>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</si>
  <si>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</si>
  <si>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</si>
  <si>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</si>
  <si>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</si>
  <si>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</si>
  <si>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</si>
  <si>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</si>
  <si>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</si>
  <si>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</si>
  <si>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</si>
  <si>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</si>
  <si>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</si>
  <si>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</si>
  <si>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</si>
  <si>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</si>
  <si>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</si>
  <si>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</si>
  <si>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</si>
  <si>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</si>
  <si>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</si>
  <si>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</si>
  <si>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</si>
  <si>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</si>
  <si>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</si>
  <si>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</si>
  <si>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</si>
  <si>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</si>
  <si>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</si>
  <si>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</si>
  <si>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</si>
  <si>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</si>
  <si>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к решению Нижнеивкинской</t>
  </si>
  <si>
    <t>Поселковой Думы</t>
  </si>
  <si>
    <t>ВЕДОМСТВЕННАЯ СТРУКТУРА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</si>
  <si>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</si>
  <si>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</si>
  <si>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1300000160</t>
  </si>
  <si>
    <t>1200255550</t>
  </si>
  <si>
    <t>1400005760</t>
  </si>
  <si>
    <t xml:space="preserve">Расходы на благоустройство территории пгт Нижнеивкино 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</si>
  <si>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</si>
  <si>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</si>
  <si>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</si>
  <si>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</si>
  <si>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>Расходы на ремонт гидроузла пгт Нижнеивкино</t>
  </si>
  <si>
    <t xml:space="preserve">            Создание и деятельность в муниципальных образованиях административной (ых) комисии (ий)</t>
  </si>
  <si>
    <t xml:space="preserve">              Закупка товаров, работ и услуг для обеспечения государственных (муниципальных) нужд</t>
  </si>
  <si>
    <t>доб в росп</t>
  </si>
  <si>
    <t>убрать</t>
  </si>
  <si>
    <t>Приложение № 6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</si>
  <si>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</si>
  <si>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11000S5175</t>
  </si>
  <si>
    <t>080001403А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</si>
  <si>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</si>
  <si>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</si>
  <si>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010001403А</t>
  </si>
  <si>
    <t>Выравнивание обеспеченности муниципальных образований по реализации ими их отдельных расходных обязательств</t>
  </si>
  <si>
    <t>Муниципальная программа "Энергосбережение и повышения энергетической эффективности на территории Нижнеивкинского городского поселения"</t>
  </si>
  <si>
    <t xml:space="preserve">  Мероприятия в области энергосбережение и повышения энергетической эффективности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</si>
  <si>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</si>
  <si>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 xml:space="preserve">        Муниципальная программа "Управление муниципальным имуществом Нижнеивкинского городского поселения 2023-2027 гг"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</si>
  <si>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</si>
  <si>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 xml:space="preserve">          Расходы на ремонт проезжей части пер.Солнечный</t>
  </si>
  <si>
    <t>Поддержка отрасли культуры</t>
  </si>
  <si>
    <t>08000L5190</t>
  </si>
  <si>
    <t xml:space="preserve">   Закупка товаров, работ и услуг для обеспечения государственных (муниципальных) нужд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</si>
  <si>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</si>
  <si>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</si>
  <si>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      Муниципальная программа "Развитие физической культуры и спорта в Нижнеивкинском городском поселении 2023-2027 гг"</t>
  </si>
  <si>
    <t xml:space="preserve">      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</si>
  <si>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</si>
  <si>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      Муниципальная программа "Охрана окружающей среды, воспроизводство и использование природных ресурсов на 2023-27 год"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</si>
  <si>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</si>
  <si>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</si>
  <si>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</si>
  <si>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</si>
  <si>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</si>
  <si>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0400001040</t>
  </si>
  <si>
    <t>0400000000</t>
  </si>
  <si>
    <t>0300000000</t>
  </si>
  <si>
    <t>0310000000</t>
  </si>
  <si>
    <t>0310015160</t>
  </si>
  <si>
    <t>0314</t>
  </si>
  <si>
    <t>1300004430</t>
  </si>
  <si>
    <t>Софинансирование по организацию деятельности народных дружин</t>
  </si>
  <si>
    <t>031004010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</si>
  <si>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</si>
  <si>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</si>
  <si>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r>
      <t xml:space="preserve">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>)</t>
    </r>
  </si>
  <si>
    <t xml:space="preserve">      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</si>
  <si>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 Иные бюджетные ассигнования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</si>
  <si>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</si>
  <si>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</si>
  <si>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</si>
  <si>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 xml:space="preserve">          Иные бюджетные ассигнования</t>
  </si>
  <si>
    <t xml:space="preserve">расходов бюджета Нижнеивкинского городского поселения на 2024 год </t>
  </si>
  <si>
    <t>Сумма всего (тыс.руб.) на 2024</t>
  </si>
  <si>
    <t>0100S5560</t>
  </si>
  <si>
    <t>Повышение уровня подготовки ОМС</t>
  </si>
  <si>
    <t>Софинансирование по повышению уровня подготовки ОМС</t>
  </si>
  <si>
    <t>010000000</t>
  </si>
  <si>
    <t xml:space="preserve">    Создание мест (площадок) накопления тко</t>
  </si>
  <si>
    <t>1300Ж15540</t>
  </si>
  <si>
    <t>1300ЖS5540</t>
  </si>
  <si>
    <t>Уличное освещение</t>
  </si>
  <si>
    <t xml:space="preserve">      Закупка товаров, работ и услуг для обеспечения государственных (муниципальных) нужд</t>
  </si>
  <si>
    <t>Софинансирование расходов по уличному освещению</t>
  </si>
  <si>
    <t xml:space="preserve">     Закупка товаров, работ и услуг для обеспечения государственных (муниципальных) нужд</t>
  </si>
  <si>
    <t>120F2S5370</t>
  </si>
  <si>
    <t>120F215370</t>
  </si>
  <si>
    <t xml:space="preserve">  Образование</t>
  </si>
  <si>
    <t>0102051180</t>
  </si>
  <si>
    <t xml:space="preserve">       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</si>
  <si>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0102016050</t>
  </si>
  <si>
    <t xml:space="preserve"> 0312015160</t>
  </si>
  <si>
    <t>03120S5160</t>
  </si>
  <si>
    <t>0101415560</t>
  </si>
  <si>
    <t>01014S5560</t>
  </si>
  <si>
    <t>11U0F15178</t>
  </si>
  <si>
    <t>11U0FS5178</t>
  </si>
  <si>
    <t>11Q51S7170</t>
  </si>
  <si>
    <t>11Q5117170</t>
  </si>
  <si>
    <t>07Q5117170</t>
  </si>
  <si>
    <t>07Q51S7170</t>
  </si>
  <si>
    <t>11Q28S5210</t>
  </si>
  <si>
    <t>11Q2815210</t>
  </si>
  <si>
    <t>Достижение показателей деятельности органов исполнительной власти (органов местного самоуправления) Кировской области</t>
  </si>
  <si>
    <t>Расходы на выплаты персоналу государственных (муниципальных) органов</t>
  </si>
  <si>
    <t>01Q1455490</t>
  </si>
  <si>
    <t xml:space="preserve">от 20.12.2024  №17/127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</si>
</sst>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Arial CYR"/>
      <charset val="204"/>
    </font>
    <font>
      <sz val="12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1" fillId="0" borderId="2">
      <alignment vertical="top" wrapText="1"/>
    </xf>
    <xf numFmtId="4" fontId="11" fillId="3" borderId="2">
      <alignment horizontal="right" vertical="top" shrinkToFit="1"/>
    </xf>
  </cellStyleXfs>
  <cellXfs count="94">
    <xf numFmtId="0" fontId="0" fillId="0" borderId="0" xfId="0"/>
    <xf numFmtId="0" fontId="0" fillId="0" borderId="0" xfId="0" applyProtection="1">
      <protection locked="0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2" xfId="5" applyNumberFormat="1" applyFont="1" applyProtection="1">
      <alignment horizontal="center" vertical="center" wrapText="1"/>
    </xf>
    <xf numFmtId="1" fontId="8" fillId="0" borderId="2" xfId="7" applyNumberFormat="1" applyFont="1" applyProtection="1">
      <alignment horizontal="center" vertical="top" shrinkToFit="1"/>
    </xf>
    <xf numFmtId="164" fontId="8" fillId="0" borderId="2" xfId="7" applyNumberFormat="1" applyFont="1" applyProtection="1">
      <alignment horizontal="center" vertical="top" shrinkToFit="1"/>
    </xf>
    <xf numFmtId="1" fontId="9" fillId="0" borderId="2" xfId="7" applyNumberFormat="1" applyFont="1" applyProtection="1">
      <alignment horizontal="center" vertical="top" shrinkToFit="1"/>
    </xf>
    <xf numFmtId="164" fontId="9" fillId="0" borderId="2" xfId="7" applyNumberFormat="1" applyFont="1" applyProtection="1">
      <alignment horizontal="center" vertical="top" shrinkToFit="1"/>
    </xf>
    <xf numFmtId="4" fontId="8" fillId="2" borderId="2" xfId="8" applyNumberFormat="1" applyFont="1" applyProtection="1">
      <alignment horizontal="right" vertical="top" shrinkToFit="1"/>
    </xf>
    <xf numFmtId="4" fontId="8" fillId="2" borderId="3" xfId="11" applyNumberFormat="1" applyFont="1" applyProtection="1">
      <alignment horizontal="right" vertical="top" shrinkToFit="1"/>
    </xf>
    <xf numFmtId="0" fontId="8" fillId="0" borderId="2" xfId="5" applyNumberFormat="1" applyFont="1" applyAlignment="1" applyProtection="1">
      <alignment horizontal="center" vertical="center" wrapText="1"/>
    </xf>
    <xf numFmtId="0" fontId="8" fillId="0" borderId="2" xfId="6" applyNumberFormat="1" applyFont="1" applyAlignment="1" applyProtection="1">
      <alignment vertical="top" wrapText="1"/>
    </xf>
    <xf numFmtId="0" fontId="8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9" fillId="0" borderId="2" xfId="6" applyNumberFormat="1" applyFont="1" applyAlignment="1" applyProtection="1">
      <alignment vertical="top" wrapText="1"/>
    </xf>
    <xf numFmtId="0" fontId="8" fillId="0" borderId="6" xfId="6" applyNumberFormat="1" applyFont="1" applyBorder="1" applyAlignment="1" applyProtection="1">
      <alignment vertical="top" wrapText="1"/>
    </xf>
    <xf numFmtId="1" fontId="8" fillId="0" borderId="6" xfId="7" applyNumberFormat="1" applyFont="1" applyBorder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1" fontId="8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Alignment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0" fontId="8" fillId="0" borderId="2" xfId="7" applyNumberFormat="1" applyFont="1" applyProtection="1">
      <alignment horizontal="center" vertical="top" shrinkToFit="1"/>
    </xf>
    <xf numFmtId="49" fontId="8" fillId="0" borderId="2" xfId="7" applyNumberFormat="1" applyFont="1" applyProtection="1">
      <alignment horizontal="center" vertical="top" shrinkToFit="1"/>
    </xf>
    <xf numFmtId="49" fontId="8" fillId="0" borderId="5" xfId="7" applyNumberFormat="1" applyFont="1" applyBorder="1" applyProtection="1">
      <alignment horizontal="center" vertical="top" shrinkToFit="1"/>
    </xf>
    <xf numFmtId="0" fontId="8" fillId="0" borderId="7" xfId="6" applyNumberFormat="1" applyFont="1" applyBorder="1" applyAlignment="1" applyProtection="1">
      <alignment vertical="top" wrapText="1"/>
    </xf>
    <xf numFmtId="0" fontId="6" fillId="0" borderId="4" xfId="0" applyFont="1" applyBorder="1" applyAlignment="1">
      <alignment wrapText="1"/>
    </xf>
    <xf numFmtId="4" fontId="10" fillId="2" borderId="2" xfId="8" applyNumberFormat="1" applyFont="1" applyProtection="1">
      <alignment horizontal="right" vertical="top" shrinkToFit="1"/>
    </xf>
    <xf numFmtId="0" fontId="6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0" fontId="12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9" fillId="0" borderId="8" xfId="25" applyNumberFormat="1" applyFont="1" applyFill="1" applyBorder="1" applyAlignment="1" applyProtection="1">
      <alignment horizontal="left" vertical="top" wrapText="1"/>
    </xf>
    <xf numFmtId="0" fontId="8" fillId="0" borderId="8" xfId="25" applyNumberFormat="1" applyFont="1" applyFill="1" applyBorder="1" applyAlignment="1" applyProtection="1">
      <alignment horizontal="left" vertical="top" wrapText="1"/>
    </xf>
    <xf numFmtId="4" fontId="7" fillId="0" borderId="5" xfId="26" applyFont="1" applyFill="1" applyBorder="1" applyProtection="1">
      <alignment horizontal="right" vertical="top" shrinkToFit="1"/>
    </xf>
    <xf numFmtId="4" fontId="6" fillId="0" borderId="5" xfId="26" applyFont="1" applyFill="1" applyBorder="1" applyProtection="1">
      <alignment horizontal="right" vertical="top" shrinkToFit="1"/>
    </xf>
    <xf numFmtId="164" fontId="8" fillId="0" borderId="6" xfId="7" applyNumberFormat="1" applyFont="1" applyBorder="1" applyProtection="1">
      <alignment horizontal="center" vertical="top" shrinkToFit="1"/>
    </xf>
    <xf numFmtId="1" fontId="8" fillId="0" borderId="7" xfId="7" applyNumberFormat="1" applyFont="1" applyBorder="1" applyProtection="1">
      <alignment horizontal="center" vertical="top" shrinkToFit="1"/>
    </xf>
    <xf numFmtId="164" fontId="8" fillId="0" borderId="7" xfId="7" applyNumberFormat="1" applyFont="1" applyBorder="1" applyProtection="1">
      <alignment horizontal="center" vertical="top" shrinkToFit="1"/>
    </xf>
    <xf numFmtId="1" fontId="9" fillId="0" borderId="4" xfId="20" applyNumberFormat="1" applyFont="1" applyFill="1" applyBorder="1" applyAlignment="1" applyProtection="1">
      <alignment horizontal="center" vertical="top" shrinkToFi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4" fontId="6" fillId="2" borderId="2" xfId="8" applyNumberFormat="1" applyFont="1" applyProtection="1">
      <alignment horizontal="right" vertical="top" shrinkToFit="1"/>
    </xf>
    <xf numFmtId="1" fontId="10" fillId="0" borderId="2" xfId="7" applyNumberFormat="1" applyFont="1" applyProtection="1">
      <alignment horizontal="center" vertical="top" shrinkToFit="1"/>
    </xf>
    <xf numFmtId="1" fontId="10" fillId="0" borderId="2" xfId="7" applyNumberFormat="1" applyFont="1" applyFill="1" applyProtection="1">
      <alignment horizontal="center" vertical="top" shrinkToFit="1"/>
    </xf>
    <xf numFmtId="0" fontId="6" fillId="0" borderId="0" xfId="0" applyFont="1" applyAlignment="1">
      <alignment wrapText="1"/>
    </xf>
    <xf numFmtId="0" fontId="14" fillId="0" borderId="4" xfId="25" applyNumberFormat="1" applyFont="1" applyBorder="1" applyAlignment="1" applyProtection="1">
      <alignment horizontal="left" vertical="top" wrapText="1"/>
    </xf>
    <xf numFmtId="0" fontId="14" fillId="5" borderId="4" xfId="25" applyNumberFormat="1" applyFont="1" applyFill="1" applyBorder="1" applyAlignment="1" applyProtection="1">
      <alignment horizontal="left" vertical="top" wrapText="1"/>
    </xf>
    <xf numFmtId="1" fontId="8" fillId="0" borderId="1" xfId="7" applyNumberFormat="1" applyFont="1" applyBorder="1" applyProtection="1">
      <alignment horizontal="center" vertical="top" shrinkToFit="1"/>
    </xf>
    <xf numFmtId="0" fontId="15" fillId="0" borderId="0" xfId="0" applyFont="1" applyAlignment="1" applyProtection="1">
      <alignment wrapText="1"/>
      <protection locked="0"/>
    </xf>
    <xf numFmtId="1" fontId="8" fillId="0" borderId="5" xfId="7" applyNumberFormat="1" applyFont="1" applyBorder="1" applyProtection="1">
      <alignment horizontal="center" vertical="top" shrinkToFit="1"/>
    </xf>
    <xf numFmtId="0" fontId="9" fillId="0" borderId="7" xfId="6" applyNumberFormat="1" applyFont="1" applyBorder="1" applyAlignment="1" applyProtection="1">
      <alignment vertical="top" wrapText="1"/>
    </xf>
    <xf numFmtId="164" fontId="8" fillId="0" borderId="8" xfId="8" applyNumberFormat="1" applyFont="1" applyFill="1" applyBorder="1" applyAlignment="1" applyProtection="1">
      <alignment horizontal="center" vertical="top" shrinkToFit="1"/>
    </xf>
    <xf numFmtId="164" fontId="8" fillId="0" borderId="4" xfId="8" applyNumberFormat="1" applyFont="1" applyFill="1" applyBorder="1" applyAlignment="1" applyProtection="1">
      <alignment horizontal="center" vertical="top" shrinkToFit="1"/>
    </xf>
    <xf numFmtId="49" fontId="8" fillId="0" borderId="4" xfId="20" applyNumberFormat="1" applyFont="1" applyFill="1" applyBorder="1" applyAlignment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0" fontId="6" fillId="0" borderId="4" xfId="0" applyFont="1" applyBorder="1" applyAlignment="1">
      <alignment vertical="center" wrapText="1"/>
    </xf>
    <xf numFmtId="49" fontId="8" fillId="0" borderId="5" xfId="7" applyNumberFormat="1" applyFont="1" applyFill="1" applyBorder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1" fontId="8" fillId="0" borderId="9" xfId="7" applyNumberFormat="1" applyFont="1" applyBorder="1" applyProtection="1">
      <alignment horizontal="center" vertical="top" shrinkToFit="1"/>
    </xf>
    <xf numFmtId="4" fontId="8" fillId="2" borderId="5" xfId="8" applyNumberFormat="1" applyFont="1" applyBorder="1" applyProtection="1">
      <alignment horizontal="right" vertical="top" shrinkToFit="1"/>
    </xf>
    <xf numFmtId="164" fontId="8" fillId="0" borderId="4" xfId="7" applyNumberFormat="1" applyFont="1" applyBorder="1" applyProtection="1">
      <alignment horizontal="center" vertical="top" shrinkToFit="1"/>
    </xf>
    <xf numFmtId="0" fontId="8" fillId="0" borderId="0" xfId="0" applyFont="1" applyAlignment="1">
      <alignment horizontal="justify" vertical="center"/>
    </xf>
    <xf numFmtId="0" fontId="16" fillId="0" borderId="10" xfId="0" applyFont="1" applyBorder="1" applyAlignment="1">
      <alignment vertical="center" wrapText="1"/>
    </xf>
    <xf numFmtId="0" fontId="8" fillId="0" borderId="4" xfId="6" applyNumberFormat="1" applyFont="1" applyBorder="1" applyAlignment="1" applyProtection="1">
      <alignment vertical="top" wrapText="1"/>
    </xf>
    <xf numFmtId="164" fontId="8" fillId="0" borderId="1" xfId="8" applyNumberFormat="1" applyFont="1" applyFill="1" applyBorder="1" applyAlignment="1" applyProtection="1">
      <alignment horizontal="center" vertical="top" shrinkToFit="1"/>
    </xf>
    <xf numFmtId="164" fontId="8" fillId="0" borderId="11" xfId="8" applyNumberFormat="1" applyFont="1" applyFill="1" applyBorder="1" applyAlignment="1" applyProtection="1">
      <alignment horizontal="center" vertical="top" shrinkToFit="1"/>
    </xf>
    <xf numFmtId="0" fontId="16" fillId="0" borderId="1" xfId="0" applyFont="1" applyBorder="1" applyAlignment="1">
      <alignment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0" fontId="16" fillId="0" borderId="1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49" fontId="8" fillId="0" borderId="2" xfId="7" applyNumberFormat="1" applyFont="1" applyAlignment="1" applyProtection="1">
      <alignment horizontal="center" vertical="top" shrinkToFit="1"/>
    </xf>
    <xf numFmtId="4" fontId="0" fillId="0" borderId="0" xfId="0" applyNumberFormat="1" applyProtection="1">
      <protection locked="0"/>
    </xf>
    <xf numFmtId="49" fontId="9" fillId="0" borderId="4" xfId="20" applyNumberFormat="1" applyFont="1" applyFill="1" applyBorder="1" applyAlignment="1" applyProtection="1">
      <alignment horizontal="center" vertical="top" shrinkToFit="1"/>
    </xf>
    <xf numFmtId="164" fontId="8" fillId="0" borderId="13" xfId="8" applyNumberFormat="1" applyFont="1" applyFill="1" applyBorder="1" applyAlignment="1" applyProtection="1">
      <alignment horizontal="center" vertical="top" shrinkToFit="1"/>
    </xf>
    <xf numFmtId="4" fontId="8" fillId="2" borderId="7" xfId="8" applyNumberFormat="1" applyFont="1" applyBorder="1" applyProtection="1">
      <alignment horizontal="right" vertical="top" shrinkToFi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6" applyNumberFormat="1" applyFont="1" applyAlignment="1" applyProtection="1">
      <alignment horizontal="center" vertical="top" wrapText="1"/>
    </xf>
    <xf numFmtId="0" fontId="8" fillId="0" borderId="2" xfId="6" applyNumberFormat="1" applyFont="1" applyAlignment="1" applyProtection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8" fillId="0" borderId="4" xfId="6" applyNumberFormat="1" applyFont="1" applyBorder="1" applyAlignment="1" applyProtection="1">
      <alignment horizontal="center" vertical="top" wrapText="1"/>
    </xf>
    <xf numFmtId="0" fontId="8" fillId="0" borderId="7" xfId="6" applyNumberFormat="1" applyFont="1" applyBorder="1" applyAlignment="1" applyProtection="1">
      <alignment horizontal="center" vertical="top" wrapText="1"/>
    </xf>
    <xf numFmtId="0" fontId="14" fillId="5" borderId="4" xfId="25" applyNumberFormat="1" applyFont="1" applyFill="1" applyBorder="1" applyAlignment="1" applyProtection="1">
      <alignment horizontal="center" vertical="top" wrapText="1"/>
    </xf>
    <xf numFmtId="164" fontId="13" fillId="0" borderId="2" xfId="7" applyNumberFormat="1" applyFont="1" applyProtection="1">
      <alignment horizontal="center" vertical="top" shrinkToFit="1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7" fillId="0" borderId="1" xfId="0" applyFont="1" applyBorder="1" applyAlignment="1">
      <alignment horizontal="center" vertical="top"/>
    </xf>
    <xf numFmtId="0" fontId="8" fillId="0" borderId="1" xfId="4" applyNumberFormat="1" applyFont="1" applyProtection="1">
      <alignment horizontal="right"/>
    </xf>
    <xf numFmtId="0" fontId="8" fillId="0" borderId="1" xfId="4" applyFont="1">
      <alignment horizontal="right"/>
    </xf>
    <xf numFmtId="0" fontId="9" fillId="0" borderId="4" xfId="10" applyNumberFormat="1" applyFont="1" applyBorder="1" applyAlignment="1" applyProtection="1">
      <alignment horizontal="left"/>
    </xf>
    <xf numFmtId="0" fontId="9" fillId="0" borderId="4" xfId="10" applyFont="1" applyBorder="1" applyAlignment="1">
      <alignment horizontal="left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xl63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4"/>
  <sheetViews>
    <sheetView showGridLines="0" tabSelected="1" view="pageBreakPreview" zoomScaleNormal="100" zoomScaleSheetLayoutView="100" workbookViewId="0">
      <selection activeCell="C14" sqref="C14"/>
    </sheetView>
  </sheetViews>
  <sheetFormatPr defaultColWidth="9.109375" defaultRowHeight="15.6" outlineLevelRow="5" x14ac:dyDescent="0.3"/>
  <cols>
    <col min="1" max="1" width="72" style="17" customWidth="1"/>
    <col min="2" max="3" width="7.6640625" style="5" customWidth="1"/>
    <col min="4" max="4" width="10.6640625" style="5" customWidth="1"/>
    <col min="5" max="5" width="7.6640625" style="5" customWidth="1"/>
    <col min="6" max="6" width="14.5546875" style="5" customWidth="1"/>
    <col min="7" max="7" width="11.6640625" style="5" hidden="1" customWidth="1"/>
    <col min="8" max="8" width="13.6640625" style="1" customWidth="1"/>
    <col min="9" max="10" width="9.109375" style="1" customWidth="1"/>
    <col min="11" max="16384" width="9.109375" style="1"/>
  </cols>
  <sheetData>
    <row r="1" spans="1:7" x14ac:dyDescent="0.3">
      <c r="A1" s="3"/>
      <c r="B1" s="4"/>
      <c r="C1" s="4"/>
      <c r="D1" s="2" t="s">
        <v>146</v>
      </c>
      <c r="E1" s="2"/>
      <c r="F1" s="2"/>
    </row>
    <row r="2" spans="1:7" x14ac:dyDescent="0.3">
      <c r="A2" s="3"/>
      <c r="B2" s="4"/>
      <c r="C2" s="4"/>
      <c r="D2" s="2" t="s">
        <v>128</v>
      </c>
      <c r="E2" s="2"/>
      <c r="F2" s="2"/>
    </row>
    <row r="3" spans="1:7" x14ac:dyDescent="0.3">
      <c r="A3" s="3"/>
      <c r="B3" s="4"/>
      <c r="C3" s="4"/>
      <c r="D3" s="2" t="s">
        <v>129</v>
      </c>
      <c r="E3" s="2"/>
      <c r="F3" s="2"/>
    </row>
    <row r="4" spans="1:7" x14ac:dyDescent="0.3">
      <c r="A4" s="3"/>
      <c r="B4" s="4"/>
      <c r="C4" s="4"/>
      <c r="D4" s="31" t="s">
        <v>226</v>
      </c>
      <c r="E4" s="32"/>
      <c r="F4" s="32"/>
    </row>
    <row r="5" spans="1:7" hidden="1" x14ac:dyDescent="0.3">
      <c r="A5" s="3"/>
      <c r="B5" s="4"/>
      <c r="C5" s="4"/>
      <c r="D5" s="4"/>
      <c r="E5" s="4"/>
      <c r="F5" s="4"/>
      <c r="G5" s="4"/>
    </row>
    <row r="6" spans="1:7" x14ac:dyDescent="0.3">
      <c r="A6" s="89" t="s">
        <v>130</v>
      </c>
      <c r="B6" s="89"/>
      <c r="C6" s="89"/>
      <c r="D6" s="89"/>
      <c r="E6" s="89"/>
      <c r="F6" s="89"/>
      <c r="G6" s="89"/>
    </row>
    <row r="7" spans="1:7" x14ac:dyDescent="0.3">
      <c r="A7" s="89" t="s">
        <v>192</v>
      </c>
      <c r="B7" s="89"/>
      <c r="C7" s="89"/>
      <c r="D7" s="89"/>
      <c r="E7" s="89"/>
      <c r="F7" s="89"/>
      <c r="G7" s="89"/>
    </row>
    <row r="8" spans="1:7" ht="12" customHeight="1" x14ac:dyDescent="0.3">
      <c r="A8" s="90"/>
      <c r="B8" s="91"/>
      <c r="C8" s="91"/>
      <c r="D8" s="91"/>
      <c r="E8" s="91"/>
      <c r="F8" s="91"/>
      <c r="G8" s="91"/>
    </row>
    <row r="9" spans="1:7" ht="50.25" customHeight="1" x14ac:dyDescent="0.3">
      <c r="A9" s="14" t="s">
        <v>131</v>
      </c>
      <c r="B9" s="7" t="s">
        <v>0</v>
      </c>
      <c r="C9" s="7" t="s">
        <v>1</v>
      </c>
      <c r="D9" s="7" t="s">
        <v>2</v>
      </c>
      <c r="E9" s="7" t="s">
        <v>3</v>
      </c>
      <c r="F9" s="7" t="s">
        <v>193</v>
      </c>
      <c r="G9" s="7"/>
    </row>
    <row r="10" spans="1:7" ht="31.2" x14ac:dyDescent="0.3">
      <c r="A10" s="18" t="s">
        <v>4</v>
      </c>
      <c r="B10" s="10" t="s">
        <v>5</v>
      </c>
      <c r="C10" s="10" t="s">
        <v>6</v>
      </c>
      <c r="D10" s="10" t="s">
        <v>7</v>
      </c>
      <c r="E10" s="10" t="s">
        <v>8</v>
      </c>
      <c r="F10" s="86">
        <f>G10/1000-0.3</f>
        <v>25225.14704</v>
      </c>
      <c r="G10" s="12">
        <f>G11+G65+G71+G85+G117+G184+G189+G201+G206+G168+G170</f>
        <v>25225447.039999999</v>
      </c>
    </row>
    <row r="11" spans="1:7" outlineLevel="1" x14ac:dyDescent="0.3">
      <c r="A11" s="18" t="s">
        <v>9</v>
      </c>
      <c r="B11" s="10" t="s">
        <v>5</v>
      </c>
      <c r="C11" s="10" t="s">
        <v>10</v>
      </c>
      <c r="D11" s="10" t="s">
        <v>7</v>
      </c>
      <c r="E11" s="10" t="s">
        <v>8</v>
      </c>
      <c r="F11" s="11">
        <f>G11/1000</f>
        <v>6375.5756100000008</v>
      </c>
      <c r="G11" s="12">
        <f>G13+G20+G34+G42</f>
        <v>6375575.6100000003</v>
      </c>
    </row>
    <row r="12" spans="1:7" hidden="1" outlineLevel="1" x14ac:dyDescent="0.3">
      <c r="A12" s="18"/>
      <c r="B12" s="10"/>
      <c r="C12" s="10"/>
      <c r="D12" s="10"/>
      <c r="E12" s="10"/>
      <c r="F12" s="11"/>
      <c r="G12" s="12"/>
    </row>
    <row r="13" spans="1:7" ht="33.6" customHeight="1" outlineLevel="2" x14ac:dyDescent="0.3">
      <c r="A13" s="15" t="s">
        <v>11</v>
      </c>
      <c r="B13" s="8" t="s">
        <v>5</v>
      </c>
      <c r="C13" s="8" t="s">
        <v>12</v>
      </c>
      <c r="D13" s="8" t="s">
        <v>7</v>
      </c>
      <c r="E13" s="8" t="s">
        <v>8</v>
      </c>
      <c r="F13" s="9">
        <f t="shared" ref="F13:F19" si="0">G13/1000</f>
        <v>1012.9937</v>
      </c>
      <c r="G13" s="12">
        <f t="shared" ref="G13:G15" si="1">G14</f>
        <v>1012993.7</v>
      </c>
    </row>
    <row r="14" spans="1:7" ht="64.8" customHeight="1" outlineLevel="3" x14ac:dyDescent="0.3">
      <c r="A14" s="15" t="s">
        <v>156</v>
      </c>
      <c r="B14" s="8" t="s">
        <v>5</v>
      </c>
      <c r="C14" s="8" t="s">
        <v>12</v>
      </c>
      <c r="D14" s="8" t="s">
        <v>14</v>
      </c>
      <c r="E14" s="8" t="s">
        <v>8</v>
      </c>
      <c r="F14" s="9">
        <f t="shared" si="0"/>
        <v>1012.9937</v>
      </c>
      <c r="G14" s="12">
        <f>G15+G17</f>
        <v>1012993.7</v>
      </c>
    </row>
    <row r="15" spans="1:7" outlineLevel="4" x14ac:dyDescent="0.3">
      <c r="A15" s="15" t="s">
        <v>15</v>
      </c>
      <c r="B15" s="8" t="s">
        <v>5</v>
      </c>
      <c r="C15" s="8" t="s">
        <v>12</v>
      </c>
      <c r="D15" s="8" t="s">
        <v>16</v>
      </c>
      <c r="E15" s="8" t="s">
        <v>8</v>
      </c>
      <c r="F15" s="9">
        <f t="shared" si="0"/>
        <v>982.69569999999999</v>
      </c>
      <c r="G15" s="12">
        <f t="shared" si="1"/>
        <v>982695.7</v>
      </c>
    </row>
    <row r="16" spans="1:7" ht="58.8" customHeight="1" outlineLevel="5" x14ac:dyDescent="0.3">
      <c r="A16" s="15" t="s">
        <v>17</v>
      </c>
      <c r="B16" s="8" t="s">
        <v>5</v>
      </c>
      <c r="C16" s="8" t="s">
        <v>12</v>
      </c>
      <c r="D16" s="8" t="s">
        <v>16</v>
      </c>
      <c r="E16" s="8" t="s">
        <v>18</v>
      </c>
      <c r="F16" s="9">
        <f t="shared" si="0"/>
        <v>982.69569999999999</v>
      </c>
      <c r="G16" s="12">
        <f>904700+41700-12500+53910-5114.3</f>
        <v>982695.7</v>
      </c>
    </row>
    <row r="17" spans="1:7" ht="29.4" customHeight="1" outlineLevel="5" x14ac:dyDescent="0.3">
      <c r="A17" s="15" t="s">
        <v>223</v>
      </c>
      <c r="B17" s="8" t="s">
        <v>5</v>
      </c>
      <c r="C17" s="8" t="s">
        <v>12</v>
      </c>
      <c r="D17" s="8" t="str">
        <f>D18</f>
        <v>01Q1455490</v>
      </c>
      <c r="E17" s="8" t="s">
        <v>8</v>
      </c>
      <c r="F17" s="9">
        <f t="shared" si="0"/>
        <v>30.297999999999998</v>
      </c>
      <c r="G17" s="12">
        <f>G18</f>
        <v>30298</v>
      </c>
    </row>
    <row r="18" spans="1:7" ht="58.8" customHeight="1" outlineLevel="5" x14ac:dyDescent="0.3">
      <c r="A18" s="15" t="s">
        <v>173</v>
      </c>
      <c r="B18" s="8" t="s">
        <v>5</v>
      </c>
      <c r="C18" s="8" t="s">
        <v>12</v>
      </c>
      <c r="D18" s="8" t="s">
        <v>225</v>
      </c>
      <c r="E18" s="8" t="s">
        <v>18</v>
      </c>
      <c r="F18" s="9">
        <f t="shared" si="0"/>
        <v>30.297999999999998</v>
      </c>
      <c r="G18" s="12">
        <f>G19</f>
        <v>30298</v>
      </c>
    </row>
    <row r="19" spans="1:7" ht="31.8" customHeight="1" outlineLevel="5" x14ac:dyDescent="0.3">
      <c r="A19" s="15" t="s">
        <v>224</v>
      </c>
      <c r="B19" s="8" t="s">
        <v>5</v>
      </c>
      <c r="C19" s="8" t="s">
        <v>12</v>
      </c>
      <c r="D19" s="8" t="str">
        <f>D18</f>
        <v>01Q1455490</v>
      </c>
      <c r="E19" s="8" t="s">
        <v>18</v>
      </c>
      <c r="F19" s="9">
        <f t="shared" si="0"/>
        <v>30.297999999999998</v>
      </c>
      <c r="G19" s="12">
        <v>30298</v>
      </c>
    </row>
    <row r="20" spans="1:7" ht="45.6" customHeight="1" outlineLevel="2" x14ac:dyDescent="0.3">
      <c r="A20" s="15" t="s">
        <v>19</v>
      </c>
      <c r="B20" s="8" t="s">
        <v>5</v>
      </c>
      <c r="C20" s="8" t="s">
        <v>20</v>
      </c>
      <c r="D20" s="8" t="s">
        <v>7</v>
      </c>
      <c r="E20" s="8" t="s">
        <v>8</v>
      </c>
      <c r="F20" s="9">
        <f t="shared" ref="F20:F121" si="2">G20/1000</f>
        <v>3186.2787000000003</v>
      </c>
      <c r="G20" s="12">
        <f>G21+G31</f>
        <v>3186278.7</v>
      </c>
    </row>
    <row r="21" spans="1:7" ht="64.8" customHeight="1" outlineLevel="3" x14ac:dyDescent="0.3">
      <c r="A21" s="15" t="s">
        <v>156</v>
      </c>
      <c r="B21" s="8" t="s">
        <v>5</v>
      </c>
      <c r="C21" s="8" t="s">
        <v>20</v>
      </c>
      <c r="D21" s="8" t="s">
        <v>14</v>
      </c>
      <c r="E21" s="8" t="s">
        <v>8</v>
      </c>
      <c r="F21" s="9">
        <f t="shared" si="2"/>
        <v>3097.4267400000003</v>
      </c>
      <c r="G21" s="12">
        <f>G22+G26</f>
        <v>3097426.74</v>
      </c>
    </row>
    <row r="22" spans="1:7" ht="19.2" customHeight="1" outlineLevel="4" x14ac:dyDescent="0.3">
      <c r="A22" s="15" t="s">
        <v>21</v>
      </c>
      <c r="B22" s="8" t="s">
        <v>5</v>
      </c>
      <c r="C22" s="8" t="s">
        <v>20</v>
      </c>
      <c r="D22" s="8" t="s">
        <v>22</v>
      </c>
      <c r="E22" s="8" t="s">
        <v>8</v>
      </c>
      <c r="F22" s="9">
        <f t="shared" si="2"/>
        <v>3054.5267400000002</v>
      </c>
      <c r="G22" s="12">
        <f>G23+G24+G25</f>
        <v>3054526.74</v>
      </c>
    </row>
    <row r="23" spans="1:7" ht="64.8" customHeight="1" outlineLevel="5" x14ac:dyDescent="0.3">
      <c r="A23" s="15" t="s">
        <v>17</v>
      </c>
      <c r="B23" s="8" t="s">
        <v>5</v>
      </c>
      <c r="C23" s="8" t="s">
        <v>20</v>
      </c>
      <c r="D23" s="8" t="s">
        <v>22</v>
      </c>
      <c r="E23" s="8" t="s">
        <v>18</v>
      </c>
      <c r="F23" s="9">
        <f t="shared" si="2"/>
        <v>2475.2877000000003</v>
      </c>
      <c r="G23" s="12">
        <f>2574500+13900-113112.3</f>
        <v>2475287.7000000002</v>
      </c>
    </row>
    <row r="24" spans="1:7" ht="31.2" outlineLevel="5" x14ac:dyDescent="0.3">
      <c r="A24" s="15" t="s">
        <v>23</v>
      </c>
      <c r="B24" s="8" t="s">
        <v>5</v>
      </c>
      <c r="C24" s="8" t="s">
        <v>20</v>
      </c>
      <c r="D24" s="8" t="s">
        <v>22</v>
      </c>
      <c r="E24" s="8" t="s">
        <v>24</v>
      </c>
      <c r="F24" s="9">
        <f t="shared" si="2"/>
        <v>508.49903999999998</v>
      </c>
      <c r="G24" s="30">
        <f>524634+3000+196788.1+12500-228423.06</f>
        <v>508499.04</v>
      </c>
    </row>
    <row r="25" spans="1:7" outlineLevel="5" x14ac:dyDescent="0.3">
      <c r="A25" s="19" t="s">
        <v>25</v>
      </c>
      <c r="B25" s="8" t="s">
        <v>5</v>
      </c>
      <c r="C25" s="8" t="s">
        <v>20</v>
      </c>
      <c r="D25" s="8" t="s">
        <v>22</v>
      </c>
      <c r="E25" s="8" t="s">
        <v>26</v>
      </c>
      <c r="F25" s="9">
        <f t="shared" si="2"/>
        <v>70.739999999999995</v>
      </c>
      <c r="G25" s="30">
        <f>105770-35030</f>
        <v>70740</v>
      </c>
    </row>
    <row r="26" spans="1:7" ht="31.2" outlineLevel="5" x14ac:dyDescent="0.3">
      <c r="A26" s="66" t="s">
        <v>223</v>
      </c>
      <c r="B26" s="52" t="s">
        <v>5</v>
      </c>
      <c r="C26" s="26" t="s">
        <v>20</v>
      </c>
      <c r="D26" s="26" t="s">
        <v>225</v>
      </c>
      <c r="E26" s="26" t="s">
        <v>8</v>
      </c>
      <c r="F26" s="9">
        <f t="shared" si="2"/>
        <v>42.9</v>
      </c>
      <c r="G26" s="30">
        <f>G27+G29</f>
        <v>42900</v>
      </c>
    </row>
    <row r="27" spans="1:7" ht="62.4" outlineLevel="5" x14ac:dyDescent="0.3">
      <c r="A27" s="66" t="s">
        <v>173</v>
      </c>
      <c r="B27" s="52" t="s">
        <v>5</v>
      </c>
      <c r="C27" s="26" t="s">
        <v>20</v>
      </c>
      <c r="D27" s="26" t="s">
        <v>225</v>
      </c>
      <c r="E27" s="26" t="s">
        <v>18</v>
      </c>
      <c r="F27" s="9">
        <f t="shared" si="2"/>
        <v>42.9</v>
      </c>
      <c r="G27" s="30">
        <f>G28</f>
        <v>42900</v>
      </c>
    </row>
    <row r="28" spans="1:7" ht="28.8" customHeight="1" outlineLevel="5" x14ac:dyDescent="0.3">
      <c r="A28" s="66" t="s">
        <v>224</v>
      </c>
      <c r="B28" s="52"/>
      <c r="C28" s="26" t="s">
        <v>20</v>
      </c>
      <c r="D28" s="26" t="s">
        <v>225</v>
      </c>
      <c r="E28" s="8" t="s">
        <v>18</v>
      </c>
      <c r="F28" s="9">
        <f t="shared" si="2"/>
        <v>42.9</v>
      </c>
      <c r="G28" s="30">
        <v>42900</v>
      </c>
    </row>
    <row r="29" spans="1:7" ht="21.6" customHeight="1" outlineLevel="5" x14ac:dyDescent="0.3">
      <c r="A29" s="66" t="s">
        <v>196</v>
      </c>
      <c r="B29" s="52">
        <v>981</v>
      </c>
      <c r="C29" s="26" t="s">
        <v>20</v>
      </c>
      <c r="D29" s="26" t="s">
        <v>194</v>
      </c>
      <c r="E29" s="26" t="s">
        <v>8</v>
      </c>
      <c r="F29" s="9">
        <f t="shared" si="2"/>
        <v>0</v>
      </c>
      <c r="G29" s="30">
        <f>G30</f>
        <v>0</v>
      </c>
    </row>
    <row r="30" spans="1:7" ht="36" customHeight="1" outlineLevel="5" x14ac:dyDescent="0.3">
      <c r="A30" s="66" t="s">
        <v>158</v>
      </c>
      <c r="B30" s="52">
        <v>981</v>
      </c>
      <c r="C30" s="26" t="s">
        <v>20</v>
      </c>
      <c r="D30" s="26" t="s">
        <v>194</v>
      </c>
      <c r="E30" s="8">
        <v>200</v>
      </c>
      <c r="F30" s="9">
        <f t="shared" si="2"/>
        <v>0</v>
      </c>
      <c r="G30" s="30">
        <v>0</v>
      </c>
    </row>
    <row r="31" spans="1:7" ht="46.8" outlineLevel="5" x14ac:dyDescent="0.3">
      <c r="A31" s="58" t="s">
        <v>139</v>
      </c>
      <c r="B31" s="27" t="s">
        <v>5</v>
      </c>
      <c r="C31" s="26" t="s">
        <v>20</v>
      </c>
      <c r="D31" s="26" t="s">
        <v>174</v>
      </c>
      <c r="E31" s="26" t="s">
        <v>8</v>
      </c>
      <c r="F31" s="9">
        <f t="shared" si="2"/>
        <v>88.851959999999991</v>
      </c>
      <c r="G31" s="12">
        <f>G32</f>
        <v>88851.959999999992</v>
      </c>
    </row>
    <row r="32" spans="1:7" ht="46.8" outlineLevel="5" x14ac:dyDescent="0.3">
      <c r="A32" s="29" t="s">
        <v>140</v>
      </c>
      <c r="B32" s="27">
        <v>981</v>
      </c>
      <c r="C32" s="26" t="s">
        <v>20</v>
      </c>
      <c r="D32" s="26" t="s">
        <v>174</v>
      </c>
      <c r="E32" s="26" t="s">
        <v>8</v>
      </c>
      <c r="F32" s="9">
        <f t="shared" si="2"/>
        <v>88.851959999999991</v>
      </c>
      <c r="G32" s="24">
        <f>G33</f>
        <v>88851.959999999992</v>
      </c>
    </row>
    <row r="33" spans="1:7" ht="31.2" outlineLevel="5" x14ac:dyDescent="0.3">
      <c r="A33" s="28" t="s">
        <v>23</v>
      </c>
      <c r="B33" s="26">
        <v>981</v>
      </c>
      <c r="C33" s="26" t="s">
        <v>20</v>
      </c>
      <c r="D33" s="26" t="s">
        <v>174</v>
      </c>
      <c r="E33" s="26" t="s">
        <v>24</v>
      </c>
      <c r="F33" s="9">
        <f t="shared" si="2"/>
        <v>88.851959999999991</v>
      </c>
      <c r="G33" s="24">
        <f>181100-40000-52248.04</f>
        <v>88851.959999999992</v>
      </c>
    </row>
    <row r="34" spans="1:7" outlineLevel="2" x14ac:dyDescent="0.3">
      <c r="A34" s="15" t="s">
        <v>27</v>
      </c>
      <c r="B34" s="8" t="s">
        <v>5</v>
      </c>
      <c r="C34" s="8" t="s">
        <v>28</v>
      </c>
      <c r="D34" s="8" t="s">
        <v>7</v>
      </c>
      <c r="E34" s="8" t="s">
        <v>8</v>
      </c>
      <c r="F34" s="9">
        <f t="shared" si="2"/>
        <v>0</v>
      </c>
      <c r="G34" s="12">
        <f>G35</f>
        <v>0</v>
      </c>
    </row>
    <row r="35" spans="1:7" ht="62.4" hidden="1" outlineLevel="3" x14ac:dyDescent="0.3">
      <c r="A35" s="15" t="s">
        <v>156</v>
      </c>
      <c r="B35" s="8" t="s">
        <v>5</v>
      </c>
      <c r="C35" s="8" t="s">
        <v>28</v>
      </c>
      <c r="D35" s="8" t="s">
        <v>14</v>
      </c>
      <c r="E35" s="8" t="s">
        <v>8</v>
      </c>
      <c r="F35" s="9">
        <f t="shared" si="2"/>
        <v>0</v>
      </c>
      <c r="G35" s="12">
        <f>G40</f>
        <v>0</v>
      </c>
    </row>
    <row r="36" spans="1:7" hidden="1" outlineLevel="3" x14ac:dyDescent="0.3">
      <c r="A36" s="15"/>
      <c r="B36" s="8">
        <v>981</v>
      </c>
      <c r="C36" s="8"/>
      <c r="D36" s="8"/>
      <c r="E36" s="8"/>
      <c r="F36" s="9"/>
      <c r="G36" s="12"/>
    </row>
    <row r="37" spans="1:7" hidden="1" outlineLevel="3" x14ac:dyDescent="0.3">
      <c r="A37" s="15"/>
      <c r="B37" s="8">
        <v>981</v>
      </c>
      <c r="C37" s="8"/>
      <c r="D37" s="8"/>
      <c r="E37" s="8"/>
      <c r="F37" s="9"/>
      <c r="G37" s="12"/>
    </row>
    <row r="38" spans="1:7" hidden="1" outlineLevel="3" x14ac:dyDescent="0.3">
      <c r="A38" s="15"/>
      <c r="B38" s="8">
        <v>981</v>
      </c>
      <c r="C38" s="8"/>
      <c r="D38" s="8"/>
      <c r="E38" s="8"/>
      <c r="F38" s="9"/>
      <c r="G38" s="12"/>
    </row>
    <row r="39" spans="1:7" hidden="1" outlineLevel="3" x14ac:dyDescent="0.3">
      <c r="A39" s="15"/>
      <c r="B39" s="8">
        <v>981</v>
      </c>
      <c r="C39" s="8"/>
      <c r="D39" s="8"/>
      <c r="E39" s="8"/>
      <c r="F39" s="9"/>
      <c r="G39" s="12"/>
    </row>
    <row r="40" spans="1:7" outlineLevel="4" x14ac:dyDescent="0.3">
      <c r="A40" s="15" t="s">
        <v>29</v>
      </c>
      <c r="B40" s="8" t="s">
        <v>5</v>
      </c>
      <c r="C40" s="8" t="s">
        <v>28</v>
      </c>
      <c r="D40" s="8" t="s">
        <v>30</v>
      </c>
      <c r="E40" s="8" t="s">
        <v>8</v>
      </c>
      <c r="F40" s="9">
        <f t="shared" si="2"/>
        <v>0</v>
      </c>
      <c r="G40" s="12">
        <f t="shared" ref="G40" si="3">G41</f>
        <v>0</v>
      </c>
    </row>
    <row r="41" spans="1:7" outlineLevel="5" x14ac:dyDescent="0.3">
      <c r="A41" s="15" t="s">
        <v>25</v>
      </c>
      <c r="B41" s="8" t="s">
        <v>5</v>
      </c>
      <c r="C41" s="8" t="s">
        <v>28</v>
      </c>
      <c r="D41" s="8" t="s">
        <v>30</v>
      </c>
      <c r="E41" s="8" t="s">
        <v>26</v>
      </c>
      <c r="F41" s="9">
        <f t="shared" si="2"/>
        <v>0</v>
      </c>
      <c r="G41" s="12">
        <v>0</v>
      </c>
    </row>
    <row r="42" spans="1:7" outlineLevel="2" x14ac:dyDescent="0.3">
      <c r="A42" s="15" t="s">
        <v>31</v>
      </c>
      <c r="B42" s="8" t="s">
        <v>5</v>
      </c>
      <c r="C42" s="8" t="s">
        <v>32</v>
      </c>
      <c r="D42" s="8" t="s">
        <v>7</v>
      </c>
      <c r="E42" s="8" t="s">
        <v>8</v>
      </c>
      <c r="F42" s="9">
        <f t="shared" si="2"/>
        <v>2176.30321</v>
      </c>
      <c r="G42" s="12">
        <f>G43+G62+G58</f>
        <v>2176303.21</v>
      </c>
    </row>
    <row r="43" spans="1:7" ht="63" customHeight="1" outlineLevel="3" x14ac:dyDescent="0.3">
      <c r="A43" s="15" t="s">
        <v>156</v>
      </c>
      <c r="B43" s="8" t="s">
        <v>5</v>
      </c>
      <c r="C43" s="8" t="s">
        <v>32</v>
      </c>
      <c r="D43" s="8" t="s">
        <v>14</v>
      </c>
      <c r="E43" s="8" t="s">
        <v>8</v>
      </c>
      <c r="F43" s="9">
        <f t="shared" si="2"/>
        <v>1986.05681</v>
      </c>
      <c r="G43" s="12">
        <f>G44+G48+G51+G56</f>
        <v>1986056.81</v>
      </c>
    </row>
    <row r="44" spans="1:7" ht="33" customHeight="1" outlineLevel="4" x14ac:dyDescent="0.3">
      <c r="A44" s="15" t="s">
        <v>33</v>
      </c>
      <c r="B44" s="8" t="s">
        <v>5</v>
      </c>
      <c r="C44" s="8" t="s">
        <v>32</v>
      </c>
      <c r="D44" s="8" t="s">
        <v>34</v>
      </c>
      <c r="E44" s="8" t="s">
        <v>8</v>
      </c>
      <c r="F44" s="9">
        <f t="shared" si="2"/>
        <v>1326.3248100000001</v>
      </c>
      <c r="G44" s="12">
        <f>G45+G46+G47</f>
        <v>1326324.81</v>
      </c>
    </row>
    <row r="45" spans="1:7" ht="60.6" customHeight="1" outlineLevel="5" x14ac:dyDescent="0.3">
      <c r="A45" s="15" t="s">
        <v>17</v>
      </c>
      <c r="B45" s="8" t="s">
        <v>5</v>
      </c>
      <c r="C45" s="8" t="s">
        <v>32</v>
      </c>
      <c r="D45" s="8">
        <v>100001040</v>
      </c>
      <c r="E45" s="8" t="s">
        <v>18</v>
      </c>
      <c r="F45" s="9">
        <f t="shared" si="2"/>
        <v>1206.4175299999999</v>
      </c>
      <c r="G45" s="12">
        <f>1322000-115582.47</f>
        <v>1206417.53</v>
      </c>
    </row>
    <row r="46" spans="1:7" ht="31.2" outlineLevel="5" x14ac:dyDescent="0.3">
      <c r="A46" s="15" t="s">
        <v>23</v>
      </c>
      <c r="B46" s="8" t="s">
        <v>5</v>
      </c>
      <c r="C46" s="8" t="s">
        <v>32</v>
      </c>
      <c r="D46" s="26" t="s">
        <v>34</v>
      </c>
      <c r="E46" s="8" t="s">
        <v>24</v>
      </c>
      <c r="F46" s="9">
        <f t="shared" si="2"/>
        <v>62.3</v>
      </c>
      <c r="G46" s="30">
        <f>67500-5200</f>
        <v>62300</v>
      </c>
    </row>
    <row r="47" spans="1:7" outlineLevel="5" x14ac:dyDescent="0.3">
      <c r="A47" s="15" t="s">
        <v>191</v>
      </c>
      <c r="B47" s="8">
        <v>981</v>
      </c>
      <c r="C47" s="26" t="s">
        <v>32</v>
      </c>
      <c r="D47" s="26" t="s">
        <v>34</v>
      </c>
      <c r="E47" s="8">
        <v>800</v>
      </c>
      <c r="F47" s="9">
        <f t="shared" si="2"/>
        <v>57.607279999999996</v>
      </c>
      <c r="G47" s="30">
        <f>138416.45+56675.28+932-138416.45</f>
        <v>57607.28</v>
      </c>
    </row>
    <row r="48" spans="1:7" outlineLevel="4" x14ac:dyDescent="0.3">
      <c r="A48" s="15" t="s">
        <v>35</v>
      </c>
      <c r="B48" s="8" t="s">
        <v>5</v>
      </c>
      <c r="C48" s="8" t="s">
        <v>32</v>
      </c>
      <c r="D48" s="8" t="s">
        <v>36</v>
      </c>
      <c r="E48" s="8" t="s">
        <v>8</v>
      </c>
      <c r="F48" s="9">
        <f t="shared" si="2"/>
        <v>12.032</v>
      </c>
      <c r="G48" s="12">
        <f>G49</f>
        <v>12032</v>
      </c>
    </row>
    <row r="49" spans="1:7" outlineLevel="5" x14ac:dyDescent="0.3">
      <c r="A49" s="15" t="s">
        <v>25</v>
      </c>
      <c r="B49" s="20" t="s">
        <v>5</v>
      </c>
      <c r="C49" s="20" t="s">
        <v>32</v>
      </c>
      <c r="D49" s="20" t="s">
        <v>36</v>
      </c>
      <c r="E49" s="20" t="s">
        <v>26</v>
      </c>
      <c r="F49" s="39">
        <f>G49/1000</f>
        <v>12.032</v>
      </c>
      <c r="G49" s="12">
        <f>12500-1400+932</f>
        <v>12032</v>
      </c>
    </row>
    <row r="50" spans="1:7" hidden="1" outlineLevel="5" x14ac:dyDescent="0.3">
      <c r="A50" s="15"/>
      <c r="B50" s="50"/>
      <c r="C50" s="50"/>
      <c r="D50" s="50"/>
      <c r="E50" s="50"/>
      <c r="F50" s="39"/>
      <c r="G50" s="12"/>
    </row>
    <row r="51" spans="1:7" ht="32.4" customHeight="1" outlineLevel="5" x14ac:dyDescent="0.3">
      <c r="A51" s="15" t="s">
        <v>153</v>
      </c>
      <c r="B51" s="8" t="s">
        <v>5</v>
      </c>
      <c r="C51" s="8" t="s">
        <v>32</v>
      </c>
      <c r="D51" s="8" t="s">
        <v>152</v>
      </c>
      <c r="E51" s="26" t="s">
        <v>8</v>
      </c>
      <c r="F51" s="9">
        <f t="shared" ref="F51" si="4">G51/1000</f>
        <v>647.5</v>
      </c>
      <c r="G51" s="12">
        <f>G52</f>
        <v>647500</v>
      </c>
    </row>
    <row r="52" spans="1:7" ht="66" customHeight="1" outlineLevel="5" x14ac:dyDescent="0.3">
      <c r="A52" s="19" t="s">
        <v>17</v>
      </c>
      <c r="B52" s="8" t="s">
        <v>5</v>
      </c>
      <c r="C52" s="8" t="s">
        <v>32</v>
      </c>
      <c r="D52" s="8" t="s">
        <v>152</v>
      </c>
      <c r="E52" s="8" t="s">
        <v>18</v>
      </c>
      <c r="F52" s="9">
        <f t="shared" ref="F52" si="5">G52/1000</f>
        <v>647.5</v>
      </c>
      <c r="G52" s="12">
        <f>207500+100000+340000</f>
        <v>647500</v>
      </c>
    </row>
    <row r="53" spans="1:7" hidden="1" x14ac:dyDescent="0.3"/>
    <row r="54" spans="1:7" hidden="1" x14ac:dyDescent="0.3"/>
    <row r="55" spans="1:7" hidden="1" x14ac:dyDescent="0.3"/>
    <row r="56" spans="1:7" s="33" customFormat="1" ht="28.8" customHeight="1" x14ac:dyDescent="0.3">
      <c r="A56" s="35" t="s">
        <v>142</v>
      </c>
      <c r="B56" s="42" t="s">
        <v>5</v>
      </c>
      <c r="C56" s="42" t="s">
        <v>32</v>
      </c>
      <c r="D56" s="75" t="s">
        <v>210</v>
      </c>
      <c r="E56" s="42" t="s">
        <v>8</v>
      </c>
      <c r="F56" s="39">
        <f t="shared" si="2"/>
        <v>0.2</v>
      </c>
      <c r="G56" s="37">
        <f>G57</f>
        <v>200</v>
      </c>
    </row>
    <row r="57" spans="1:7" s="34" customFormat="1" ht="30" customHeight="1" x14ac:dyDescent="0.3">
      <c r="A57" s="36" t="s">
        <v>143</v>
      </c>
      <c r="B57" s="43" t="s">
        <v>5</v>
      </c>
      <c r="C57" s="43" t="s">
        <v>32</v>
      </c>
      <c r="D57" s="56" t="s">
        <v>210</v>
      </c>
      <c r="E57" s="43" t="s">
        <v>24</v>
      </c>
      <c r="F57" s="39">
        <f t="shared" si="2"/>
        <v>0.2</v>
      </c>
      <c r="G57" s="38">
        <v>200</v>
      </c>
    </row>
    <row r="58" spans="1:7" ht="33" customHeight="1" outlineLevel="3" x14ac:dyDescent="0.3">
      <c r="A58" s="15" t="s">
        <v>157</v>
      </c>
      <c r="B58" s="40" t="s">
        <v>5</v>
      </c>
      <c r="C58" s="40" t="s">
        <v>32</v>
      </c>
      <c r="D58" s="40" t="s">
        <v>37</v>
      </c>
      <c r="E58" s="61" t="s">
        <v>8</v>
      </c>
      <c r="F58" s="63">
        <f t="shared" si="2"/>
        <v>190.24639999999999</v>
      </c>
      <c r="G58" s="62">
        <f>G59</f>
        <v>190246.39999999999</v>
      </c>
    </row>
    <row r="59" spans="1:7" ht="34.200000000000003" customHeight="1" outlineLevel="4" x14ac:dyDescent="0.3">
      <c r="A59" s="15" t="s">
        <v>38</v>
      </c>
      <c r="B59" s="8" t="s">
        <v>5</v>
      </c>
      <c r="C59" s="8" t="s">
        <v>32</v>
      </c>
      <c r="D59" s="8" t="s">
        <v>39</v>
      </c>
      <c r="E59" s="8" t="s">
        <v>8</v>
      </c>
      <c r="F59" s="41">
        <f t="shared" si="2"/>
        <v>190.24639999999999</v>
      </c>
      <c r="G59" s="12">
        <f>G61+G60</f>
        <v>190246.39999999999</v>
      </c>
    </row>
    <row r="60" spans="1:7" s="34" customFormat="1" ht="33" customHeight="1" x14ac:dyDescent="0.3">
      <c r="A60" s="36" t="s">
        <v>158</v>
      </c>
      <c r="B60" s="43" t="s">
        <v>5</v>
      </c>
      <c r="C60" s="43" t="s">
        <v>32</v>
      </c>
      <c r="D60" s="56" t="s">
        <v>39</v>
      </c>
      <c r="E60" s="43" t="s">
        <v>24</v>
      </c>
      <c r="F60" s="39">
        <f t="shared" ref="F60" si="6">G60/1000</f>
        <v>185.24639999999999</v>
      </c>
      <c r="G60" s="38">
        <f>189850-4603.6</f>
        <v>185246.4</v>
      </c>
    </row>
    <row r="61" spans="1:7" outlineLevel="5" x14ac:dyDescent="0.3">
      <c r="A61" s="15" t="s">
        <v>25</v>
      </c>
      <c r="B61" s="8" t="s">
        <v>5</v>
      </c>
      <c r="C61" s="8" t="s">
        <v>32</v>
      </c>
      <c r="D61" s="8" t="s">
        <v>39</v>
      </c>
      <c r="E61" s="8" t="s">
        <v>26</v>
      </c>
      <c r="F61" s="9">
        <f>G61/1000-0.1</f>
        <v>4.9000000000000004</v>
      </c>
      <c r="G61" s="12">
        <f>5250-250</f>
        <v>5000</v>
      </c>
    </row>
    <row r="62" spans="1:7" s="51" customFormat="1" ht="46.8" hidden="1" outlineLevel="5" x14ac:dyDescent="0.3">
      <c r="A62" s="29" t="s">
        <v>154</v>
      </c>
      <c r="B62" s="52" t="s">
        <v>5</v>
      </c>
      <c r="C62" s="8" t="s">
        <v>32</v>
      </c>
      <c r="D62" s="26" t="s">
        <v>175</v>
      </c>
      <c r="E62" s="8" t="s">
        <v>8</v>
      </c>
      <c r="F62" s="9">
        <f>G62/1000</f>
        <v>0</v>
      </c>
      <c r="G62" s="12">
        <f>G63</f>
        <v>0</v>
      </c>
    </row>
    <row r="63" spans="1:7" s="51" customFormat="1" ht="31.2" hidden="1" outlineLevel="5" x14ac:dyDescent="0.3">
      <c r="A63" s="29" t="s">
        <v>155</v>
      </c>
      <c r="B63" s="8" t="s">
        <v>5</v>
      </c>
      <c r="C63" s="26" t="s">
        <v>32</v>
      </c>
      <c r="D63" s="26" t="s">
        <v>174</v>
      </c>
      <c r="E63" s="26" t="s">
        <v>8</v>
      </c>
      <c r="F63" s="9">
        <f>G63/1000</f>
        <v>0</v>
      </c>
      <c r="G63" s="12">
        <f>G64</f>
        <v>0</v>
      </c>
    </row>
    <row r="64" spans="1:7" ht="31.2" hidden="1" outlineLevel="5" x14ac:dyDescent="0.3">
      <c r="A64" s="15" t="s">
        <v>23</v>
      </c>
      <c r="B64" s="8" t="s">
        <v>5</v>
      </c>
      <c r="C64" s="26" t="s">
        <v>32</v>
      </c>
      <c r="D64" s="26" t="s">
        <v>174</v>
      </c>
      <c r="E64" s="8" t="s">
        <v>24</v>
      </c>
      <c r="F64" s="9">
        <f t="shared" ref="F64" si="7">G64/1000</f>
        <v>0</v>
      </c>
      <c r="G64" s="30">
        <f>100000-100000</f>
        <v>0</v>
      </c>
    </row>
    <row r="65" spans="1:7" outlineLevel="3" collapsed="1" x14ac:dyDescent="0.3">
      <c r="A65" s="18" t="s">
        <v>40</v>
      </c>
      <c r="B65" s="10" t="s">
        <v>5</v>
      </c>
      <c r="C65" s="10" t="s">
        <v>41</v>
      </c>
      <c r="D65" s="10" t="s">
        <v>7</v>
      </c>
      <c r="E65" s="10" t="s">
        <v>8</v>
      </c>
      <c r="F65" s="11">
        <f t="shared" si="2"/>
        <v>390.5</v>
      </c>
      <c r="G65" s="12">
        <f t="shared" ref="G65:G67" si="8">G66</f>
        <v>390500</v>
      </c>
    </row>
    <row r="66" spans="1:7" outlineLevel="4" x14ac:dyDescent="0.3">
      <c r="A66" s="15" t="s">
        <v>42</v>
      </c>
      <c r="B66" s="8" t="s">
        <v>5</v>
      </c>
      <c r="C66" s="8" t="s">
        <v>43</v>
      </c>
      <c r="D66" s="8" t="s">
        <v>7</v>
      </c>
      <c r="E66" s="8" t="s">
        <v>8</v>
      </c>
      <c r="F66" s="9">
        <f t="shared" si="2"/>
        <v>390.5</v>
      </c>
      <c r="G66" s="12">
        <f t="shared" si="8"/>
        <v>390500</v>
      </c>
    </row>
    <row r="67" spans="1:7" ht="61.8" customHeight="1" outlineLevel="5" x14ac:dyDescent="0.3">
      <c r="A67" s="15" t="s">
        <v>156</v>
      </c>
      <c r="B67" s="8" t="s">
        <v>5</v>
      </c>
      <c r="C67" s="8" t="s">
        <v>43</v>
      </c>
      <c r="D67" s="8" t="s">
        <v>14</v>
      </c>
      <c r="E67" s="8" t="s">
        <v>8</v>
      </c>
      <c r="F67" s="9">
        <f t="shared" si="2"/>
        <v>390.5</v>
      </c>
      <c r="G67" s="12">
        <f t="shared" si="8"/>
        <v>390500</v>
      </c>
    </row>
    <row r="68" spans="1:7" ht="31.2" outlineLevel="5" x14ac:dyDescent="0.3">
      <c r="A68" s="15" t="s">
        <v>44</v>
      </c>
      <c r="B68" s="8" t="s">
        <v>5</v>
      </c>
      <c r="C68" s="8" t="s">
        <v>43</v>
      </c>
      <c r="D68" s="26" t="s">
        <v>208</v>
      </c>
      <c r="E68" s="8" t="s">
        <v>8</v>
      </c>
      <c r="F68" s="9">
        <f t="shared" si="2"/>
        <v>390.5</v>
      </c>
      <c r="G68" s="12">
        <f>G69+G70</f>
        <v>390500</v>
      </c>
    </row>
    <row r="69" spans="1:7" ht="60" customHeight="1" outlineLevel="1" x14ac:dyDescent="0.3">
      <c r="A69" s="15" t="s">
        <v>17</v>
      </c>
      <c r="B69" s="8" t="s">
        <v>5</v>
      </c>
      <c r="C69" s="8" t="s">
        <v>43</v>
      </c>
      <c r="D69" s="26" t="s">
        <v>208</v>
      </c>
      <c r="E69" s="8" t="s">
        <v>18</v>
      </c>
      <c r="F69" s="9">
        <f t="shared" si="2"/>
        <v>388.98</v>
      </c>
      <c r="G69" s="30">
        <v>388980</v>
      </c>
    </row>
    <row r="70" spans="1:7" ht="31.2" outlineLevel="2" x14ac:dyDescent="0.3">
      <c r="A70" s="15" t="s">
        <v>23</v>
      </c>
      <c r="B70" s="8" t="s">
        <v>5</v>
      </c>
      <c r="C70" s="8" t="s">
        <v>43</v>
      </c>
      <c r="D70" s="73" t="s">
        <v>208</v>
      </c>
      <c r="E70" s="8" t="s">
        <v>24</v>
      </c>
      <c r="F70" s="9">
        <f t="shared" si="2"/>
        <v>1.52</v>
      </c>
      <c r="G70" s="12">
        <v>1520</v>
      </c>
    </row>
    <row r="71" spans="1:7" ht="31.2" outlineLevel="3" x14ac:dyDescent="0.3">
      <c r="A71" s="18" t="s">
        <v>45</v>
      </c>
      <c r="B71" s="10" t="s">
        <v>5</v>
      </c>
      <c r="C71" s="10" t="s">
        <v>46</v>
      </c>
      <c r="D71" s="10" t="s">
        <v>7</v>
      </c>
      <c r="E71" s="10" t="s">
        <v>8</v>
      </c>
      <c r="F71" s="11">
        <f t="shared" si="2"/>
        <v>145.96766999999997</v>
      </c>
      <c r="G71" s="12">
        <f>G72</f>
        <v>145967.66999999998</v>
      </c>
    </row>
    <row r="72" spans="1:7" ht="34.799999999999997" customHeight="1" outlineLevel="4" x14ac:dyDescent="0.3">
      <c r="A72" s="15" t="s">
        <v>147</v>
      </c>
      <c r="B72" s="8" t="s">
        <v>5</v>
      </c>
      <c r="C72" s="8" t="s">
        <v>47</v>
      </c>
      <c r="D72" s="8" t="s">
        <v>7</v>
      </c>
      <c r="E72" s="8" t="s">
        <v>8</v>
      </c>
      <c r="F72" s="9">
        <f t="shared" si="2"/>
        <v>145.96766999999997</v>
      </c>
      <c r="G72" s="12">
        <f>G73+G76</f>
        <v>145967.66999999998</v>
      </c>
    </row>
    <row r="73" spans="1:7" ht="48.6" customHeight="1" outlineLevel="5" x14ac:dyDescent="0.3">
      <c r="A73" s="15" t="s">
        <v>163</v>
      </c>
      <c r="B73" s="8" t="s">
        <v>5</v>
      </c>
      <c r="C73" s="8" t="s">
        <v>47</v>
      </c>
      <c r="D73" s="8" t="s">
        <v>48</v>
      </c>
      <c r="E73" s="8" t="s">
        <v>8</v>
      </c>
      <c r="F73" s="9">
        <f t="shared" si="2"/>
        <v>127.6</v>
      </c>
      <c r="G73" s="12">
        <f>G74</f>
        <v>127600</v>
      </c>
    </row>
    <row r="74" spans="1:7" ht="31.2" outlineLevel="1" x14ac:dyDescent="0.3">
      <c r="A74" s="15" t="s">
        <v>49</v>
      </c>
      <c r="B74" s="8" t="s">
        <v>5</v>
      </c>
      <c r="C74" s="8" t="s">
        <v>47</v>
      </c>
      <c r="D74" s="8" t="s">
        <v>50</v>
      </c>
      <c r="E74" s="8" t="s">
        <v>8</v>
      </c>
      <c r="F74" s="9">
        <f t="shared" si="2"/>
        <v>127.6</v>
      </c>
      <c r="G74" s="12">
        <f t="shared" ref="G74" si="9">G75</f>
        <v>127600</v>
      </c>
    </row>
    <row r="75" spans="1:7" ht="31.2" outlineLevel="2" x14ac:dyDescent="0.3">
      <c r="A75" s="15" t="s">
        <v>23</v>
      </c>
      <c r="B75" s="8" t="s">
        <v>5</v>
      </c>
      <c r="C75" s="26" t="s">
        <v>47</v>
      </c>
      <c r="D75" s="8" t="s">
        <v>50</v>
      </c>
      <c r="E75" s="8" t="s">
        <v>24</v>
      </c>
      <c r="F75" s="9">
        <f t="shared" si="2"/>
        <v>127.6</v>
      </c>
      <c r="G75" s="30">
        <f>276200-70000-78600</f>
        <v>127600</v>
      </c>
    </row>
    <row r="76" spans="1:7" ht="31.2" outlineLevel="5" x14ac:dyDescent="0.3">
      <c r="A76" s="29" t="s">
        <v>169</v>
      </c>
      <c r="B76" s="26" t="s">
        <v>5</v>
      </c>
      <c r="C76" s="26" t="s">
        <v>179</v>
      </c>
      <c r="D76" s="59" t="s">
        <v>176</v>
      </c>
      <c r="E76" s="57" t="s">
        <v>8</v>
      </c>
      <c r="F76" s="9">
        <f>G76/1000-0.1</f>
        <v>18.267669999999995</v>
      </c>
      <c r="G76" s="30">
        <f>G77</f>
        <v>18367.669999999998</v>
      </c>
    </row>
    <row r="77" spans="1:7" ht="31.2" outlineLevel="5" x14ac:dyDescent="0.3">
      <c r="A77" s="47" t="s">
        <v>170</v>
      </c>
      <c r="B77" s="26" t="s">
        <v>5</v>
      </c>
      <c r="C77" s="26" t="s">
        <v>179</v>
      </c>
      <c r="D77" s="57" t="s">
        <v>177</v>
      </c>
      <c r="E77" s="57" t="s">
        <v>8</v>
      </c>
      <c r="F77" s="9">
        <f>F78+F81+F83</f>
        <v>18.267670000000003</v>
      </c>
      <c r="G77" s="30">
        <f>G78+G81+G83</f>
        <v>18367.669999999998</v>
      </c>
    </row>
    <row r="78" spans="1:7" ht="1.2" customHeight="1" outlineLevel="5" x14ac:dyDescent="0.3">
      <c r="A78" s="29" t="s">
        <v>171</v>
      </c>
      <c r="B78" s="26" t="s">
        <v>5</v>
      </c>
      <c r="C78" s="26" t="s">
        <v>179</v>
      </c>
      <c r="D78" s="57" t="s">
        <v>178</v>
      </c>
      <c r="E78" s="57" t="s">
        <v>8</v>
      </c>
      <c r="F78" s="9">
        <f>F79</f>
        <v>16.600000000000001</v>
      </c>
      <c r="G78" s="30">
        <f>G79</f>
        <v>16600</v>
      </c>
    </row>
    <row r="79" spans="1:7" outlineLevel="5" x14ac:dyDescent="0.3">
      <c r="A79" s="78" t="s">
        <v>172</v>
      </c>
      <c r="B79" s="26" t="s">
        <v>5</v>
      </c>
      <c r="C79" s="26" t="s">
        <v>179</v>
      </c>
      <c r="D79" s="57" t="s">
        <v>211</v>
      </c>
      <c r="E79" s="57" t="s">
        <v>8</v>
      </c>
      <c r="F79" s="9">
        <f>G80/1000</f>
        <v>16.600000000000001</v>
      </c>
      <c r="G79" s="30">
        <f>G80</f>
        <v>16600</v>
      </c>
    </row>
    <row r="80" spans="1:7" ht="62.4" outlineLevel="5" x14ac:dyDescent="0.3">
      <c r="A80" s="58" t="s">
        <v>173</v>
      </c>
      <c r="B80" s="26" t="s">
        <v>5</v>
      </c>
      <c r="C80" s="26" t="s">
        <v>179</v>
      </c>
      <c r="D80" s="57" t="s">
        <v>211</v>
      </c>
      <c r="E80" s="57" t="s">
        <v>18</v>
      </c>
      <c r="F80" s="9">
        <f>G80/1000</f>
        <v>16.600000000000001</v>
      </c>
      <c r="G80" s="30">
        <f>16632-32</f>
        <v>16600</v>
      </c>
    </row>
    <row r="81" spans="1:7" outlineLevel="5" x14ac:dyDescent="0.3">
      <c r="A81" s="79" t="s">
        <v>181</v>
      </c>
      <c r="B81" s="26" t="s">
        <v>5</v>
      </c>
      <c r="C81" s="26" t="s">
        <v>179</v>
      </c>
      <c r="D81" s="57" t="s">
        <v>212</v>
      </c>
      <c r="E81" s="57" t="s">
        <v>8</v>
      </c>
      <c r="F81" s="9">
        <f>G81/1000</f>
        <v>0.16600000000000001</v>
      </c>
      <c r="G81" s="30">
        <f>G82</f>
        <v>166</v>
      </c>
    </row>
    <row r="82" spans="1:7" ht="62.4" outlineLevel="5" x14ac:dyDescent="0.3">
      <c r="A82" s="58" t="s">
        <v>173</v>
      </c>
      <c r="B82" s="27" t="s">
        <v>5</v>
      </c>
      <c r="C82" s="26" t="s">
        <v>179</v>
      </c>
      <c r="D82" s="57" t="s">
        <v>212</v>
      </c>
      <c r="E82" s="57" t="s">
        <v>18</v>
      </c>
      <c r="F82" s="9">
        <f>G82/1000</f>
        <v>0.16600000000000001</v>
      </c>
      <c r="G82" s="30">
        <v>166</v>
      </c>
    </row>
    <row r="83" spans="1:7" outlineLevel="5" x14ac:dyDescent="0.3">
      <c r="A83" s="58" t="s">
        <v>183</v>
      </c>
      <c r="B83" s="27" t="s">
        <v>5</v>
      </c>
      <c r="C83" s="26" t="s">
        <v>179</v>
      </c>
      <c r="D83" s="57" t="s">
        <v>182</v>
      </c>
      <c r="E83" s="57" t="s">
        <v>8</v>
      </c>
      <c r="F83" s="9">
        <f>G83/1000-0.1</f>
        <v>1.5016700000000001</v>
      </c>
      <c r="G83" s="30">
        <f>G84</f>
        <v>1601.67</v>
      </c>
    </row>
    <row r="84" spans="1:7" ht="31.2" outlineLevel="5" x14ac:dyDescent="0.3">
      <c r="A84" s="58" t="s">
        <v>184</v>
      </c>
      <c r="B84" s="27" t="s">
        <v>5</v>
      </c>
      <c r="C84" s="26" t="s">
        <v>179</v>
      </c>
      <c r="D84" s="57" t="s">
        <v>182</v>
      </c>
      <c r="E84" s="57" t="s">
        <v>24</v>
      </c>
      <c r="F84" s="9">
        <f>G84/1000-0.1</f>
        <v>1.5016700000000001</v>
      </c>
      <c r="G84" s="30">
        <f>2200-32-566.33</f>
        <v>1601.67</v>
      </c>
    </row>
    <row r="85" spans="1:7" outlineLevel="3" x14ac:dyDescent="0.3">
      <c r="A85" s="53" t="s">
        <v>51</v>
      </c>
      <c r="B85" s="10" t="s">
        <v>5</v>
      </c>
      <c r="C85" s="10" t="s">
        <v>52</v>
      </c>
      <c r="D85" s="10" t="s">
        <v>7</v>
      </c>
      <c r="E85" s="10" t="s">
        <v>8</v>
      </c>
      <c r="F85" s="9">
        <f>G85/1000+0.1</f>
        <v>12171.807149999999</v>
      </c>
      <c r="G85" s="12">
        <f>G86+G98</f>
        <v>12171707.149999999</v>
      </c>
    </row>
    <row r="86" spans="1:7" hidden="1" outlineLevel="4" x14ac:dyDescent="0.3">
      <c r="A86" s="15" t="s">
        <v>53</v>
      </c>
      <c r="B86" s="8" t="s">
        <v>5</v>
      </c>
      <c r="C86" s="8" t="s">
        <v>54</v>
      </c>
      <c r="D86" s="8" t="s">
        <v>7</v>
      </c>
      <c r="E86" s="8" t="s">
        <v>8</v>
      </c>
      <c r="F86" s="9">
        <f t="shared" si="2"/>
        <v>0</v>
      </c>
      <c r="G86" s="12">
        <f>G87</f>
        <v>0</v>
      </c>
    </row>
    <row r="87" spans="1:7" ht="46.8" hidden="1" outlineLevel="5" x14ac:dyDescent="0.3">
      <c r="A87" s="15" t="s">
        <v>55</v>
      </c>
      <c r="B87" s="8" t="s">
        <v>5</v>
      </c>
      <c r="C87" s="8" t="s">
        <v>54</v>
      </c>
      <c r="D87" s="8" t="s">
        <v>56</v>
      </c>
      <c r="E87" s="8" t="s">
        <v>8</v>
      </c>
      <c r="F87" s="9">
        <f t="shared" si="2"/>
        <v>0</v>
      </c>
      <c r="G87" s="12">
        <f>G96</f>
        <v>0</v>
      </c>
    </row>
    <row r="88" spans="1:7" ht="46.8" hidden="1" outlineLevel="4" x14ac:dyDescent="0.3">
      <c r="A88" s="15" t="s">
        <v>57</v>
      </c>
      <c r="B88" s="8" t="s">
        <v>5</v>
      </c>
      <c r="C88" s="8" t="s">
        <v>54</v>
      </c>
      <c r="D88" s="8" t="s">
        <v>58</v>
      </c>
      <c r="E88" s="8" t="s">
        <v>8</v>
      </c>
      <c r="F88" s="9">
        <f t="shared" si="2"/>
        <v>1764.1</v>
      </c>
      <c r="G88" s="12">
        <f t="shared" ref="G88" si="10">G89</f>
        <v>1764100</v>
      </c>
    </row>
    <row r="89" spans="1:7" ht="31.2" hidden="1" outlineLevel="5" x14ac:dyDescent="0.3">
      <c r="A89" s="15" t="s">
        <v>23</v>
      </c>
      <c r="B89" s="8" t="s">
        <v>5</v>
      </c>
      <c r="C89" s="8" t="s">
        <v>54</v>
      </c>
      <c r="D89" s="8" t="s">
        <v>58</v>
      </c>
      <c r="E89" s="8" t="s">
        <v>24</v>
      </c>
      <c r="F89" s="9">
        <f t="shared" si="2"/>
        <v>1764.1</v>
      </c>
      <c r="G89" s="12">
        <f>1770600-6500</f>
        <v>1764100</v>
      </c>
    </row>
    <row r="90" spans="1:7" ht="46.8" hidden="1" outlineLevel="4" x14ac:dyDescent="0.3">
      <c r="A90" s="15" t="s">
        <v>57</v>
      </c>
      <c r="B90" s="8" t="s">
        <v>5</v>
      </c>
      <c r="C90" s="8" t="s">
        <v>54</v>
      </c>
      <c r="D90" s="8" t="s">
        <v>59</v>
      </c>
      <c r="E90" s="8" t="s">
        <v>8</v>
      </c>
      <c r="F90" s="9">
        <f t="shared" si="2"/>
        <v>0</v>
      </c>
      <c r="G90" s="12">
        <v>0</v>
      </c>
    </row>
    <row r="91" spans="1:7" ht="31.2" hidden="1" outlineLevel="5" x14ac:dyDescent="0.3">
      <c r="A91" s="15" t="s">
        <v>23</v>
      </c>
      <c r="B91" s="8" t="s">
        <v>5</v>
      </c>
      <c r="C91" s="8" t="s">
        <v>54</v>
      </c>
      <c r="D91" s="8" t="s">
        <v>59</v>
      </c>
      <c r="E91" s="8" t="s">
        <v>24</v>
      </c>
      <c r="F91" s="9">
        <f t="shared" si="2"/>
        <v>0</v>
      </c>
      <c r="G91" s="12">
        <v>0</v>
      </c>
    </row>
    <row r="92" spans="1:7" hidden="1" outlineLevel="4" x14ac:dyDescent="0.3">
      <c r="A92" s="15" t="s">
        <v>60</v>
      </c>
      <c r="B92" s="8" t="s">
        <v>5</v>
      </c>
      <c r="C92" s="8" t="s">
        <v>54</v>
      </c>
      <c r="D92" s="8" t="s">
        <v>61</v>
      </c>
      <c r="E92" s="8" t="s">
        <v>8</v>
      </c>
      <c r="F92" s="9">
        <f t="shared" si="2"/>
        <v>0</v>
      </c>
      <c r="G92" s="12">
        <v>0</v>
      </c>
    </row>
    <row r="93" spans="1:7" ht="31.2" hidden="1" outlineLevel="5" x14ac:dyDescent="0.3">
      <c r="A93" s="15" t="s">
        <v>23</v>
      </c>
      <c r="B93" s="8" t="s">
        <v>5</v>
      </c>
      <c r="C93" s="8" t="s">
        <v>54</v>
      </c>
      <c r="D93" s="8" t="s">
        <v>61</v>
      </c>
      <c r="E93" s="8" t="s">
        <v>24</v>
      </c>
      <c r="F93" s="9">
        <f t="shared" si="2"/>
        <v>0</v>
      </c>
      <c r="G93" s="12">
        <v>0</v>
      </c>
    </row>
    <row r="94" spans="1:7" ht="31.2" hidden="1" outlineLevel="5" x14ac:dyDescent="0.3">
      <c r="A94" s="15" t="s">
        <v>62</v>
      </c>
      <c r="B94" s="8" t="s">
        <v>5</v>
      </c>
      <c r="C94" s="8" t="s">
        <v>54</v>
      </c>
      <c r="D94" s="8" t="s">
        <v>63</v>
      </c>
      <c r="E94" s="8" t="s">
        <v>8</v>
      </c>
      <c r="F94" s="9">
        <f t="shared" si="2"/>
        <v>0</v>
      </c>
      <c r="G94" s="12">
        <v>0</v>
      </c>
    </row>
    <row r="95" spans="1:7" ht="31.2" hidden="1" outlineLevel="5" x14ac:dyDescent="0.3">
      <c r="A95" s="15" t="s">
        <v>23</v>
      </c>
      <c r="B95" s="8" t="s">
        <v>5</v>
      </c>
      <c r="C95" s="8" t="s">
        <v>54</v>
      </c>
      <c r="D95" s="8" t="s">
        <v>63</v>
      </c>
      <c r="E95" s="8" t="s">
        <v>24</v>
      </c>
      <c r="F95" s="9">
        <f t="shared" si="2"/>
        <v>0</v>
      </c>
      <c r="G95" s="12">
        <v>0</v>
      </c>
    </row>
    <row r="96" spans="1:7" hidden="1" outlineLevel="2" x14ac:dyDescent="0.3">
      <c r="A96" s="15" t="s">
        <v>141</v>
      </c>
      <c r="B96" s="26" t="s">
        <v>5</v>
      </c>
      <c r="C96" s="26" t="s">
        <v>54</v>
      </c>
      <c r="D96" s="26" t="s">
        <v>133</v>
      </c>
      <c r="E96" s="26" t="s">
        <v>8</v>
      </c>
      <c r="F96" s="9">
        <f t="shared" si="2"/>
        <v>0</v>
      </c>
      <c r="G96" s="12">
        <f>G97</f>
        <v>0</v>
      </c>
    </row>
    <row r="97" spans="1:8" ht="31.2" hidden="1" outlineLevel="3" x14ac:dyDescent="0.3">
      <c r="A97" s="15" t="s">
        <v>23</v>
      </c>
      <c r="B97" s="26" t="s">
        <v>5</v>
      </c>
      <c r="C97" s="26" t="s">
        <v>54</v>
      </c>
      <c r="D97" s="26" t="s">
        <v>133</v>
      </c>
      <c r="E97" s="26" t="s">
        <v>24</v>
      </c>
      <c r="F97" s="9">
        <f t="shared" si="2"/>
        <v>0</v>
      </c>
      <c r="G97" s="12">
        <v>0</v>
      </c>
    </row>
    <row r="98" spans="1:8" outlineLevel="4" x14ac:dyDescent="0.3">
      <c r="A98" s="15" t="s">
        <v>64</v>
      </c>
      <c r="B98" s="8" t="s">
        <v>5</v>
      </c>
      <c r="C98" s="8" t="s">
        <v>65</v>
      </c>
      <c r="D98" s="8" t="s">
        <v>7</v>
      </c>
      <c r="E98" s="8" t="s">
        <v>8</v>
      </c>
      <c r="F98" s="9">
        <f>F99</f>
        <v>12171.807149999999</v>
      </c>
      <c r="G98" s="12">
        <f>G99</f>
        <v>12171707.149999999</v>
      </c>
    </row>
    <row r="99" spans="1:8" ht="62.4" outlineLevel="5" x14ac:dyDescent="0.3">
      <c r="A99" s="80" t="s">
        <v>167</v>
      </c>
      <c r="B99" s="8" t="s">
        <v>5</v>
      </c>
      <c r="C99" s="8" t="s">
        <v>65</v>
      </c>
      <c r="D99" s="8" t="s">
        <v>66</v>
      </c>
      <c r="E99" s="8" t="s">
        <v>8</v>
      </c>
      <c r="F99" s="9">
        <f>G99/1000+0.1</f>
        <v>12171.807149999999</v>
      </c>
      <c r="G99" s="12">
        <f>G100+G111+G109+G107+G112+G115+G103+G105+G113</f>
        <v>12171707.149999999</v>
      </c>
    </row>
    <row r="100" spans="1:8" ht="31.2" outlineLevel="4" x14ac:dyDescent="0.3">
      <c r="A100" s="15" t="s">
        <v>67</v>
      </c>
      <c r="B100" s="8" t="s">
        <v>5</v>
      </c>
      <c r="C100" s="8" t="s">
        <v>65</v>
      </c>
      <c r="D100" s="8" t="s">
        <v>68</v>
      </c>
      <c r="E100" s="8" t="s">
        <v>8</v>
      </c>
      <c r="F100" s="9">
        <f t="shared" si="2"/>
        <v>2094.0013599999997</v>
      </c>
      <c r="G100" s="12">
        <f>G101+G102</f>
        <v>2094001.3599999999</v>
      </c>
    </row>
    <row r="101" spans="1:8" ht="31.2" outlineLevel="5" x14ac:dyDescent="0.3">
      <c r="A101" s="15" t="s">
        <v>23</v>
      </c>
      <c r="B101" s="8">
        <v>981</v>
      </c>
      <c r="C101" s="8" t="s">
        <v>65</v>
      </c>
      <c r="D101" s="8">
        <v>1100004110</v>
      </c>
      <c r="E101" s="8" t="s">
        <v>24</v>
      </c>
      <c r="F101" s="9">
        <f t="shared" si="2"/>
        <v>2094.0013599999997</v>
      </c>
      <c r="G101" s="30">
        <f>1533698+792703.36-7500-224900</f>
        <v>2094001.3599999999</v>
      </c>
    </row>
    <row r="102" spans="1:8" hidden="1" outlineLevel="5" x14ac:dyDescent="0.3">
      <c r="A102" s="15" t="s">
        <v>187</v>
      </c>
      <c r="B102" s="8">
        <v>981</v>
      </c>
      <c r="C102" s="8"/>
      <c r="D102" s="8">
        <v>1100004110</v>
      </c>
      <c r="E102" s="8">
        <v>800</v>
      </c>
      <c r="F102" s="9">
        <f t="shared" si="2"/>
        <v>0</v>
      </c>
      <c r="G102" s="30">
        <v>0</v>
      </c>
    </row>
    <row r="103" spans="1:8" ht="31.2" outlineLevel="4" collapsed="1" x14ac:dyDescent="0.3">
      <c r="A103" s="15" t="s">
        <v>132</v>
      </c>
      <c r="B103" s="8" t="s">
        <v>5</v>
      </c>
      <c r="C103" s="8" t="s">
        <v>65</v>
      </c>
      <c r="D103" s="8" t="str">
        <f>D104</f>
        <v>11U0F15178</v>
      </c>
      <c r="E103" s="8" t="s">
        <v>8</v>
      </c>
      <c r="F103" s="9">
        <f t="shared" si="2"/>
        <v>645.98699999999997</v>
      </c>
      <c r="G103" s="12">
        <f>G104</f>
        <v>645987</v>
      </c>
    </row>
    <row r="104" spans="1:8" ht="31.2" outlineLevel="5" x14ac:dyDescent="0.3">
      <c r="A104" s="15" t="s">
        <v>23</v>
      </c>
      <c r="B104" s="8" t="s">
        <v>5</v>
      </c>
      <c r="C104" s="8" t="s">
        <v>65</v>
      </c>
      <c r="D104" s="8" t="s">
        <v>215</v>
      </c>
      <c r="E104" s="8" t="s">
        <v>24</v>
      </c>
      <c r="F104" s="9">
        <f t="shared" si="2"/>
        <v>645.98699999999997</v>
      </c>
      <c r="G104" s="12">
        <f>645987</f>
        <v>645987</v>
      </c>
    </row>
    <row r="105" spans="1:8" ht="46.8" outlineLevel="5" x14ac:dyDescent="0.3">
      <c r="A105" s="15" t="s">
        <v>209</v>
      </c>
      <c r="B105" s="8" t="s">
        <v>5</v>
      </c>
      <c r="C105" s="8" t="s">
        <v>65</v>
      </c>
      <c r="D105" s="8" t="str">
        <f>D106</f>
        <v>11U0FS5178</v>
      </c>
      <c r="E105" s="8" t="s">
        <v>8</v>
      </c>
      <c r="F105" s="9">
        <v>645.98699999999997</v>
      </c>
      <c r="G105" s="12">
        <f>G106</f>
        <v>325499.17</v>
      </c>
    </row>
    <row r="106" spans="1:8" ht="31.2" outlineLevel="5" x14ac:dyDescent="0.3">
      <c r="A106" s="15" t="s">
        <v>23</v>
      </c>
      <c r="B106" s="8" t="s">
        <v>5</v>
      </c>
      <c r="C106" s="8" t="s">
        <v>65</v>
      </c>
      <c r="D106" s="8" t="s">
        <v>216</v>
      </c>
      <c r="E106" s="8" t="s">
        <v>24</v>
      </c>
      <c r="F106" s="9">
        <v>645.98699999999997</v>
      </c>
      <c r="G106" s="12">
        <f>350000-24500.83</f>
        <v>325499.17</v>
      </c>
    </row>
    <row r="107" spans="1:8" ht="62.4" outlineLevel="5" x14ac:dyDescent="0.3">
      <c r="A107" s="64" t="s">
        <v>185</v>
      </c>
      <c r="B107" s="8" t="s">
        <v>5</v>
      </c>
      <c r="C107" s="8" t="s">
        <v>65</v>
      </c>
      <c r="D107" s="8" t="str">
        <f>D108</f>
        <v>11Q2815210</v>
      </c>
      <c r="E107" s="8" t="s">
        <v>8</v>
      </c>
      <c r="F107" s="9">
        <f t="shared" si="2"/>
        <v>7209.2</v>
      </c>
      <c r="G107" s="12">
        <f>G108</f>
        <v>7209200</v>
      </c>
    </row>
    <row r="108" spans="1:8" ht="31.2" outlineLevel="5" x14ac:dyDescent="0.3">
      <c r="A108" s="15" t="s">
        <v>23</v>
      </c>
      <c r="B108" s="8" t="s">
        <v>5</v>
      </c>
      <c r="C108" s="8" t="s">
        <v>65</v>
      </c>
      <c r="D108" s="8" t="s">
        <v>222</v>
      </c>
      <c r="E108" s="8" t="s">
        <v>24</v>
      </c>
      <c r="F108" s="9">
        <f t="shared" si="2"/>
        <v>7209.2</v>
      </c>
      <c r="G108" s="30">
        <f>7249800-40600</f>
        <v>7209200</v>
      </c>
    </row>
    <row r="109" spans="1:8" ht="63" customHeight="1" outlineLevel="4" x14ac:dyDescent="0.3">
      <c r="A109" s="15" t="s">
        <v>186</v>
      </c>
      <c r="B109" s="25">
        <v>981</v>
      </c>
      <c r="C109" s="26" t="s">
        <v>65</v>
      </c>
      <c r="D109" s="8" t="str">
        <f>D110</f>
        <v>11Q28S5210</v>
      </c>
      <c r="E109" s="26" t="s">
        <v>8</v>
      </c>
      <c r="F109" s="9">
        <f t="shared" si="2"/>
        <v>7.2176099999999996</v>
      </c>
      <c r="G109" s="24">
        <f>G110</f>
        <v>7217.61</v>
      </c>
      <c r="H109" s="74"/>
    </row>
    <row r="110" spans="1:8" ht="29.4" customHeight="1" outlineLevel="5" x14ac:dyDescent="0.3">
      <c r="A110" s="15" t="s">
        <v>23</v>
      </c>
      <c r="B110" s="25">
        <v>981</v>
      </c>
      <c r="C110" s="26" t="s">
        <v>65</v>
      </c>
      <c r="D110" s="8" t="s">
        <v>221</v>
      </c>
      <c r="E110" s="26" t="s">
        <v>24</v>
      </c>
      <c r="F110" s="9">
        <f t="shared" si="2"/>
        <v>7.2176099999999996</v>
      </c>
      <c r="G110" s="24">
        <f>7250+8-40.39</f>
        <v>7217.61</v>
      </c>
    </row>
    <row r="111" spans="1:8" hidden="1" outlineLevel="1" x14ac:dyDescent="0.3">
      <c r="A111" s="15" t="s">
        <v>159</v>
      </c>
      <c r="B111" s="8" t="s">
        <v>5</v>
      </c>
      <c r="C111" s="8" t="s">
        <v>65</v>
      </c>
      <c r="D111" s="8" t="s">
        <v>148</v>
      </c>
      <c r="E111" s="8" t="s">
        <v>8</v>
      </c>
      <c r="F111" s="9">
        <f t="shared" si="2"/>
        <v>0</v>
      </c>
      <c r="G111" s="12">
        <v>0</v>
      </c>
    </row>
    <row r="112" spans="1:8" ht="31.2" hidden="1" outlineLevel="2" x14ac:dyDescent="0.3">
      <c r="A112" s="15" t="s">
        <v>23</v>
      </c>
      <c r="B112" s="8" t="s">
        <v>5</v>
      </c>
      <c r="C112" s="26" t="s">
        <v>65</v>
      </c>
      <c r="D112" s="8" t="s">
        <v>148</v>
      </c>
      <c r="E112" s="8" t="s">
        <v>24</v>
      </c>
      <c r="F112" s="9">
        <f t="shared" si="2"/>
        <v>0</v>
      </c>
      <c r="G112" s="12"/>
    </row>
    <row r="113" spans="1:7" outlineLevel="2" x14ac:dyDescent="0.3">
      <c r="A113" s="65" t="s">
        <v>188</v>
      </c>
      <c r="B113" s="22">
        <v>981</v>
      </c>
      <c r="C113" s="26" t="s">
        <v>65</v>
      </c>
      <c r="D113" s="57" t="s">
        <v>217</v>
      </c>
      <c r="E113" s="22" t="str">
        <f>E112</f>
        <v>200</v>
      </c>
      <c r="F113" s="9">
        <f t="shared" si="2"/>
        <v>632.49033999999995</v>
      </c>
      <c r="G113" s="12">
        <f>G114</f>
        <v>632490.34</v>
      </c>
    </row>
    <row r="114" spans="1:7" ht="31.2" outlineLevel="2" x14ac:dyDescent="0.3">
      <c r="A114" s="65" t="s">
        <v>189</v>
      </c>
      <c r="B114" s="22">
        <v>981</v>
      </c>
      <c r="C114" s="26" t="s">
        <v>65</v>
      </c>
      <c r="D114" s="57" t="s">
        <v>217</v>
      </c>
      <c r="E114" s="22" t="str">
        <f>E118</f>
        <v>000</v>
      </c>
      <c r="F114" s="9">
        <f t="shared" si="2"/>
        <v>632.49033999999995</v>
      </c>
      <c r="G114" s="12">
        <f>616402+16088.34</f>
        <v>632490.34</v>
      </c>
    </row>
    <row r="115" spans="1:7" outlineLevel="2" x14ac:dyDescent="0.3">
      <c r="A115" s="65" t="s">
        <v>190</v>
      </c>
      <c r="B115" s="22">
        <v>981</v>
      </c>
      <c r="C115" s="26" t="s">
        <v>65</v>
      </c>
      <c r="D115" s="22" t="str">
        <f>D116</f>
        <v>11Q5117170</v>
      </c>
      <c r="E115" s="22" t="str">
        <f>E113</f>
        <v>200</v>
      </c>
      <c r="F115" s="9">
        <f t="shared" si="2"/>
        <v>1257.3116699999998</v>
      </c>
      <c r="G115" s="12">
        <f>G116</f>
        <v>1257311.67</v>
      </c>
    </row>
    <row r="116" spans="1:7" ht="31.2" outlineLevel="2" x14ac:dyDescent="0.3">
      <c r="A116" s="65" t="s">
        <v>189</v>
      </c>
      <c r="B116" s="22">
        <v>981</v>
      </c>
      <c r="C116" s="26" t="s">
        <v>65</v>
      </c>
      <c r="D116" s="22" t="s">
        <v>218</v>
      </c>
      <c r="E116" s="22" t="str">
        <f>E114</f>
        <v>000</v>
      </c>
      <c r="F116" s="9">
        <f t="shared" si="2"/>
        <v>1257.3116699999998</v>
      </c>
      <c r="G116" s="12">
        <f>1260300-2988.33</f>
        <v>1257311.67</v>
      </c>
    </row>
    <row r="117" spans="1:7" outlineLevel="3" x14ac:dyDescent="0.3">
      <c r="A117" s="18" t="s">
        <v>69</v>
      </c>
      <c r="B117" s="10" t="s">
        <v>5</v>
      </c>
      <c r="C117" s="10" t="s">
        <v>70</v>
      </c>
      <c r="D117" s="10" t="s">
        <v>7</v>
      </c>
      <c r="E117" s="10" t="s">
        <v>8</v>
      </c>
      <c r="F117" s="11">
        <f>G117/1000</f>
        <v>3656.9895999999999</v>
      </c>
      <c r="G117" s="12">
        <f>G118+G122+G126</f>
        <v>3656989.6</v>
      </c>
    </row>
    <row r="118" spans="1:7" outlineLevel="4" x14ac:dyDescent="0.3">
      <c r="A118" s="15" t="s">
        <v>71</v>
      </c>
      <c r="B118" s="8" t="s">
        <v>5</v>
      </c>
      <c r="C118" s="8" t="s">
        <v>72</v>
      </c>
      <c r="D118" s="8" t="s">
        <v>7</v>
      </c>
      <c r="E118" s="8" t="s">
        <v>8</v>
      </c>
      <c r="F118" s="9">
        <f t="shared" si="2"/>
        <v>242.96720000000002</v>
      </c>
      <c r="G118" s="12">
        <f t="shared" ref="G118:G120" si="11">G119</f>
        <v>242967.2</v>
      </c>
    </row>
    <row r="119" spans="1:7" ht="44.4" customHeight="1" outlineLevel="5" x14ac:dyDescent="0.3">
      <c r="A119" s="15" t="s">
        <v>164</v>
      </c>
      <c r="B119" s="8" t="s">
        <v>5</v>
      </c>
      <c r="C119" s="8" t="s">
        <v>72</v>
      </c>
      <c r="D119" s="8" t="s">
        <v>73</v>
      </c>
      <c r="E119" s="8" t="s">
        <v>8</v>
      </c>
      <c r="F119" s="9">
        <f t="shared" si="2"/>
        <v>242.96720000000002</v>
      </c>
      <c r="G119" s="12">
        <f t="shared" si="11"/>
        <v>242967.2</v>
      </c>
    </row>
    <row r="120" spans="1:7" outlineLevel="2" x14ac:dyDescent="0.3">
      <c r="A120" s="15" t="s">
        <v>74</v>
      </c>
      <c r="B120" s="8" t="s">
        <v>5</v>
      </c>
      <c r="C120" s="8" t="s">
        <v>72</v>
      </c>
      <c r="D120" s="8" t="s">
        <v>75</v>
      </c>
      <c r="E120" s="8" t="s">
        <v>8</v>
      </c>
      <c r="F120" s="9">
        <f t="shared" si="2"/>
        <v>242.96720000000002</v>
      </c>
      <c r="G120" s="12">
        <f t="shared" si="11"/>
        <v>242967.2</v>
      </c>
    </row>
    <row r="121" spans="1:7" ht="31.2" outlineLevel="3" x14ac:dyDescent="0.3">
      <c r="A121" s="15" t="s">
        <v>23</v>
      </c>
      <c r="B121" s="8" t="s">
        <v>5</v>
      </c>
      <c r="C121" s="8" t="s">
        <v>72</v>
      </c>
      <c r="D121" s="8" t="s">
        <v>75</v>
      </c>
      <c r="E121" s="8" t="s">
        <v>24</v>
      </c>
      <c r="F121" s="9">
        <f t="shared" si="2"/>
        <v>242.96720000000002</v>
      </c>
      <c r="G121" s="30">
        <f>256600+39723.28-53356.08</f>
        <v>242967.2</v>
      </c>
    </row>
    <row r="122" spans="1:7" outlineLevel="4" x14ac:dyDescent="0.3">
      <c r="A122" s="15" t="s">
        <v>76</v>
      </c>
      <c r="B122" s="8" t="s">
        <v>5</v>
      </c>
      <c r="C122" s="8" t="s">
        <v>77</v>
      </c>
      <c r="D122" s="8" t="s">
        <v>7</v>
      </c>
      <c r="E122" s="8" t="s">
        <v>8</v>
      </c>
      <c r="F122" s="9">
        <f>F123</f>
        <v>55</v>
      </c>
      <c r="G122" s="12">
        <f t="shared" ref="G122:G124" si="12">G123</f>
        <v>55000</v>
      </c>
    </row>
    <row r="123" spans="1:7" ht="46.8" outlineLevel="5" x14ac:dyDescent="0.3">
      <c r="A123" s="15" t="s">
        <v>164</v>
      </c>
      <c r="B123" s="8" t="s">
        <v>5</v>
      </c>
      <c r="C123" s="8" t="s">
        <v>77</v>
      </c>
      <c r="D123" s="8" t="s">
        <v>73</v>
      </c>
      <c r="E123" s="8" t="s">
        <v>8</v>
      </c>
      <c r="F123" s="9">
        <f>F124</f>
        <v>55</v>
      </c>
      <c r="G123" s="12">
        <f>G124</f>
        <v>55000</v>
      </c>
    </row>
    <row r="124" spans="1:7" outlineLevel="2" x14ac:dyDescent="0.3">
      <c r="A124" s="15" t="s">
        <v>78</v>
      </c>
      <c r="B124" s="8" t="s">
        <v>5</v>
      </c>
      <c r="C124" s="8" t="s">
        <v>77</v>
      </c>
      <c r="D124" s="8" t="s">
        <v>79</v>
      </c>
      <c r="E124" s="8" t="s">
        <v>8</v>
      </c>
      <c r="F124" s="9">
        <f>F125</f>
        <v>55</v>
      </c>
      <c r="G124" s="12">
        <f t="shared" si="12"/>
        <v>55000</v>
      </c>
    </row>
    <row r="125" spans="1:7" ht="31.2" outlineLevel="3" x14ac:dyDescent="0.3">
      <c r="A125" s="15" t="s">
        <v>23</v>
      </c>
      <c r="B125" s="8" t="s">
        <v>5</v>
      </c>
      <c r="C125" s="8" t="s">
        <v>77</v>
      </c>
      <c r="D125" s="8" t="s">
        <v>79</v>
      </c>
      <c r="E125" s="8" t="s">
        <v>24</v>
      </c>
      <c r="F125" s="9">
        <f>G125/1000</f>
        <v>55</v>
      </c>
      <c r="G125" s="30">
        <f>115000-60000</f>
        <v>55000</v>
      </c>
    </row>
    <row r="126" spans="1:7" outlineLevel="4" x14ac:dyDescent="0.3">
      <c r="A126" s="15" t="s">
        <v>80</v>
      </c>
      <c r="B126" s="8" t="s">
        <v>5</v>
      </c>
      <c r="C126" s="8" t="s">
        <v>81</v>
      </c>
      <c r="D126" s="8" t="s">
        <v>7</v>
      </c>
      <c r="E126" s="8" t="s">
        <v>8</v>
      </c>
      <c r="F126" s="9">
        <f>G126/1000</f>
        <v>3359.0223999999998</v>
      </c>
      <c r="G126" s="12">
        <f>G127+G145+G134+G152+G159</f>
        <v>3359022.4</v>
      </c>
    </row>
    <row r="127" spans="1:7" ht="46.8" outlineLevel="5" x14ac:dyDescent="0.3">
      <c r="A127" s="15" t="s">
        <v>164</v>
      </c>
      <c r="B127" s="8" t="s">
        <v>5</v>
      </c>
      <c r="C127" s="8" t="s">
        <v>81</v>
      </c>
      <c r="D127" s="8" t="s">
        <v>73</v>
      </c>
      <c r="E127" s="8" t="s">
        <v>8</v>
      </c>
      <c r="F127" s="9">
        <f t="shared" ref="F127:F211" si="13">G127/1000</f>
        <v>2353.4346</v>
      </c>
      <c r="G127" s="12">
        <f>G128+G130+G132+G148+G150</f>
        <v>2353434.6</v>
      </c>
    </row>
    <row r="128" spans="1:7" outlineLevel="4" x14ac:dyDescent="0.3">
      <c r="A128" s="15" t="s">
        <v>82</v>
      </c>
      <c r="B128" s="8" t="s">
        <v>5</v>
      </c>
      <c r="C128" s="8" t="s">
        <v>81</v>
      </c>
      <c r="D128" s="8" t="s">
        <v>83</v>
      </c>
      <c r="E128" s="8" t="s">
        <v>8</v>
      </c>
      <c r="F128" s="9">
        <f t="shared" si="13"/>
        <v>527.22692000000006</v>
      </c>
      <c r="G128" s="12">
        <f>G129</f>
        <v>527226.92000000004</v>
      </c>
    </row>
    <row r="129" spans="1:8" ht="31.2" outlineLevel="5" x14ac:dyDescent="0.3">
      <c r="A129" s="15" t="s">
        <v>23</v>
      </c>
      <c r="B129" s="8" t="s">
        <v>5</v>
      </c>
      <c r="C129" s="8" t="s">
        <v>81</v>
      </c>
      <c r="D129" s="8" t="s">
        <v>83</v>
      </c>
      <c r="E129" s="8" t="s">
        <v>24</v>
      </c>
      <c r="F129" s="9">
        <f t="shared" si="13"/>
        <v>527.22692000000006</v>
      </c>
      <c r="G129" s="30">
        <f>502500+40000-15273.08</f>
        <v>527226.92000000004</v>
      </c>
    </row>
    <row r="130" spans="1:8" outlineLevel="4" x14ac:dyDescent="0.3">
      <c r="A130" s="15" t="s">
        <v>84</v>
      </c>
      <c r="B130" s="8" t="s">
        <v>5</v>
      </c>
      <c r="C130" s="8" t="s">
        <v>81</v>
      </c>
      <c r="D130" s="8" t="s">
        <v>85</v>
      </c>
      <c r="E130" s="8" t="s">
        <v>8</v>
      </c>
      <c r="F130" s="9">
        <f t="shared" si="13"/>
        <v>346.07269000000002</v>
      </c>
      <c r="G130" s="12">
        <f>G131</f>
        <v>346072.69</v>
      </c>
    </row>
    <row r="131" spans="1:8" ht="31.2" outlineLevel="5" x14ac:dyDescent="0.3">
      <c r="A131" s="15" t="s">
        <v>23</v>
      </c>
      <c r="B131" s="8" t="s">
        <v>5</v>
      </c>
      <c r="C131" s="8" t="s">
        <v>81</v>
      </c>
      <c r="D131" s="8" t="s">
        <v>85</v>
      </c>
      <c r="E131" s="8" t="s">
        <v>24</v>
      </c>
      <c r="F131" s="9">
        <f t="shared" si="13"/>
        <v>346.07269000000002</v>
      </c>
      <c r="G131" s="30">
        <f>334000+15000-2927.31</f>
        <v>346072.69</v>
      </c>
    </row>
    <row r="132" spans="1:8" ht="31.2" outlineLevel="4" x14ac:dyDescent="0.3">
      <c r="A132" s="15" t="s">
        <v>86</v>
      </c>
      <c r="B132" s="8" t="s">
        <v>5</v>
      </c>
      <c r="C132" s="8" t="s">
        <v>81</v>
      </c>
      <c r="D132" s="8" t="s">
        <v>87</v>
      </c>
      <c r="E132" s="8" t="s">
        <v>8</v>
      </c>
      <c r="F132" s="9">
        <f t="shared" si="13"/>
        <v>364.93700000000001</v>
      </c>
      <c r="G132" s="12">
        <f>G133</f>
        <v>364937</v>
      </c>
    </row>
    <row r="133" spans="1:8" ht="31.2" outlineLevel="5" x14ac:dyDescent="0.3">
      <c r="A133" s="15" t="s">
        <v>23</v>
      </c>
      <c r="B133" s="8" t="s">
        <v>5</v>
      </c>
      <c r="C133" s="8" t="s">
        <v>81</v>
      </c>
      <c r="D133" s="8" t="s">
        <v>87</v>
      </c>
      <c r="E133" s="8" t="s">
        <v>24</v>
      </c>
      <c r="F133" s="9">
        <f t="shared" si="13"/>
        <v>364.93700000000001</v>
      </c>
      <c r="G133" s="30">
        <f>119000+265000-19063</f>
        <v>364937</v>
      </c>
    </row>
    <row r="134" spans="1:8" ht="31.2" hidden="1" outlineLevel="5" x14ac:dyDescent="0.3">
      <c r="A134" s="21" t="s">
        <v>92</v>
      </c>
      <c r="B134" s="22" t="s">
        <v>5</v>
      </c>
      <c r="C134" s="22" t="s">
        <v>81</v>
      </c>
      <c r="D134" s="46" t="s">
        <v>93</v>
      </c>
      <c r="E134" s="22" t="s">
        <v>8</v>
      </c>
      <c r="F134" s="9">
        <f t="shared" si="13"/>
        <v>0</v>
      </c>
      <c r="G134" s="30">
        <f>G135</f>
        <v>0</v>
      </c>
    </row>
    <row r="135" spans="1:8" ht="31.2" hidden="1" outlineLevel="5" x14ac:dyDescent="0.3">
      <c r="A135" s="21" t="s">
        <v>23</v>
      </c>
      <c r="B135" s="22" t="s">
        <v>5</v>
      </c>
      <c r="C135" s="22" t="s">
        <v>81</v>
      </c>
      <c r="D135" s="46" t="s">
        <v>93</v>
      </c>
      <c r="E135" s="22" t="s">
        <v>24</v>
      </c>
      <c r="F135" s="9">
        <f t="shared" si="13"/>
        <v>0</v>
      </c>
      <c r="G135" s="30">
        <f>G136+G137</f>
        <v>0</v>
      </c>
    </row>
    <row r="136" spans="1:8" ht="31.2" hidden="1" outlineLevel="4" x14ac:dyDescent="0.3">
      <c r="A136" s="21" t="s">
        <v>94</v>
      </c>
      <c r="B136" s="22" t="s">
        <v>5</v>
      </c>
      <c r="C136" s="22" t="s">
        <v>81</v>
      </c>
      <c r="D136" s="46" t="s">
        <v>95</v>
      </c>
      <c r="E136" s="22" t="s">
        <v>8</v>
      </c>
      <c r="F136" s="9">
        <f t="shared" si="13"/>
        <v>0</v>
      </c>
      <c r="G136" s="12">
        <v>0</v>
      </c>
      <c r="H136" s="1">
        <v>2275600</v>
      </c>
    </row>
    <row r="137" spans="1:8" ht="31.2" hidden="1" outlineLevel="5" x14ac:dyDescent="0.3">
      <c r="A137" s="21" t="s">
        <v>23</v>
      </c>
      <c r="B137" s="22" t="s">
        <v>5</v>
      </c>
      <c r="C137" s="22" t="s">
        <v>81</v>
      </c>
      <c r="D137" s="46" t="s">
        <v>95</v>
      </c>
      <c r="E137" s="22" t="s">
        <v>24</v>
      </c>
      <c r="F137" s="23">
        <f t="shared" si="13"/>
        <v>0</v>
      </c>
      <c r="G137" s="12">
        <v>0</v>
      </c>
      <c r="H137" s="1" t="s">
        <v>145</v>
      </c>
    </row>
    <row r="138" spans="1:8" ht="31.2" hidden="1" outlineLevel="3" x14ac:dyDescent="0.3">
      <c r="A138" s="15" t="s">
        <v>88</v>
      </c>
      <c r="B138" s="8" t="s">
        <v>5</v>
      </c>
      <c r="C138" s="8" t="s">
        <v>81</v>
      </c>
      <c r="D138" s="8" t="s">
        <v>89</v>
      </c>
      <c r="E138" s="8" t="s">
        <v>8</v>
      </c>
      <c r="F138" s="9">
        <f t="shared" si="13"/>
        <v>0</v>
      </c>
      <c r="G138" s="12">
        <f>G139</f>
        <v>0</v>
      </c>
    </row>
    <row r="139" spans="1:8" ht="31.2" hidden="1" outlineLevel="4" x14ac:dyDescent="0.3">
      <c r="A139" s="15" t="s">
        <v>23</v>
      </c>
      <c r="B139" s="8" t="s">
        <v>5</v>
      </c>
      <c r="C139" s="8" t="s">
        <v>81</v>
      </c>
      <c r="D139" s="8" t="s">
        <v>89</v>
      </c>
      <c r="E139" s="8" t="s">
        <v>24</v>
      </c>
      <c r="F139" s="9">
        <f t="shared" si="13"/>
        <v>0</v>
      </c>
      <c r="G139" s="12"/>
    </row>
    <row r="140" spans="1:8" ht="46.8" hidden="1" outlineLevel="5" x14ac:dyDescent="0.3">
      <c r="A140" s="15" t="s">
        <v>90</v>
      </c>
      <c r="B140" s="8" t="s">
        <v>5</v>
      </c>
      <c r="C140" s="8" t="s">
        <v>81</v>
      </c>
      <c r="D140" s="8" t="s">
        <v>91</v>
      </c>
      <c r="E140" s="8" t="s">
        <v>8</v>
      </c>
      <c r="F140" s="9">
        <f t="shared" si="13"/>
        <v>0</v>
      </c>
      <c r="G140" s="12">
        <v>0</v>
      </c>
    </row>
    <row r="141" spans="1:8" ht="31.2" hidden="1" outlineLevel="4" x14ac:dyDescent="0.3">
      <c r="A141" s="15" t="s">
        <v>92</v>
      </c>
      <c r="B141" s="8" t="s">
        <v>5</v>
      </c>
      <c r="C141" s="8" t="s">
        <v>81</v>
      </c>
      <c r="D141" s="8" t="s">
        <v>93</v>
      </c>
      <c r="E141" s="8" t="s">
        <v>8</v>
      </c>
      <c r="F141" s="9">
        <f t="shared" si="13"/>
        <v>0</v>
      </c>
      <c r="G141" s="12">
        <v>0</v>
      </c>
    </row>
    <row r="142" spans="1:8" ht="31.2" hidden="1" outlineLevel="5" x14ac:dyDescent="0.3">
      <c r="A142" s="15" t="s">
        <v>23</v>
      </c>
      <c r="B142" s="8" t="s">
        <v>5</v>
      </c>
      <c r="C142" s="8" t="s">
        <v>81</v>
      </c>
      <c r="D142" s="8" t="s">
        <v>93</v>
      </c>
      <c r="E142" s="8" t="s">
        <v>24</v>
      </c>
      <c r="F142" s="9">
        <f t="shared" si="13"/>
        <v>0</v>
      </c>
      <c r="G142" s="12">
        <v>0</v>
      </c>
    </row>
    <row r="143" spans="1:8" ht="31.2" hidden="1" outlineLevel="5" x14ac:dyDescent="0.3">
      <c r="A143" s="15" t="s">
        <v>94</v>
      </c>
      <c r="B143" s="8" t="s">
        <v>5</v>
      </c>
      <c r="C143" s="8" t="s">
        <v>81</v>
      </c>
      <c r="D143" s="8" t="s">
        <v>95</v>
      </c>
      <c r="E143" s="8" t="s">
        <v>8</v>
      </c>
      <c r="F143" s="9">
        <f t="shared" si="13"/>
        <v>0</v>
      </c>
      <c r="G143" s="12">
        <v>0</v>
      </c>
    </row>
    <row r="144" spans="1:8" ht="31.2" hidden="1" outlineLevel="5" x14ac:dyDescent="0.3">
      <c r="A144" s="15" t="s">
        <v>23</v>
      </c>
      <c r="B144" s="8" t="s">
        <v>5</v>
      </c>
      <c r="C144" s="8" t="s">
        <v>81</v>
      </c>
      <c r="D144" s="8" t="s">
        <v>95</v>
      </c>
      <c r="E144" s="8" t="s">
        <v>24</v>
      </c>
      <c r="F144" s="9">
        <f t="shared" si="13"/>
        <v>0</v>
      </c>
      <c r="G144" s="12">
        <v>0</v>
      </c>
    </row>
    <row r="145" spans="1:8" ht="46.8" hidden="1" outlineLevel="5" x14ac:dyDescent="0.3">
      <c r="A145" s="15" t="s">
        <v>138</v>
      </c>
      <c r="B145" s="26" t="s">
        <v>5</v>
      </c>
      <c r="C145" s="26" t="s">
        <v>81</v>
      </c>
      <c r="D145" s="26" t="s">
        <v>91</v>
      </c>
      <c r="E145" s="26" t="s">
        <v>8</v>
      </c>
      <c r="F145" s="9">
        <f t="shared" si="13"/>
        <v>0</v>
      </c>
      <c r="G145" s="12">
        <f>G146</f>
        <v>0</v>
      </c>
    </row>
    <row r="146" spans="1:8" hidden="1" outlineLevel="3" x14ac:dyDescent="0.3">
      <c r="A146" s="15" t="s">
        <v>136</v>
      </c>
      <c r="B146" s="26" t="s">
        <v>5</v>
      </c>
      <c r="C146" s="26" t="s">
        <v>81</v>
      </c>
      <c r="D146" s="26" t="s">
        <v>134</v>
      </c>
      <c r="E146" s="26" t="s">
        <v>8</v>
      </c>
      <c r="F146" s="9">
        <f t="shared" si="13"/>
        <v>0</v>
      </c>
      <c r="G146" s="12">
        <f>G147</f>
        <v>0</v>
      </c>
    </row>
    <row r="147" spans="1:8" ht="31.2" hidden="1" outlineLevel="4" x14ac:dyDescent="0.3">
      <c r="A147" s="15" t="s">
        <v>23</v>
      </c>
      <c r="B147" s="26" t="s">
        <v>5</v>
      </c>
      <c r="C147" s="26" t="s">
        <v>81</v>
      </c>
      <c r="D147" s="26" t="s">
        <v>134</v>
      </c>
      <c r="E147" s="26" t="s">
        <v>24</v>
      </c>
      <c r="F147" s="9">
        <f t="shared" si="13"/>
        <v>0</v>
      </c>
      <c r="G147" s="12">
        <v>0</v>
      </c>
    </row>
    <row r="148" spans="1:8" outlineLevel="4" x14ac:dyDescent="0.3">
      <c r="A148" s="65" t="s">
        <v>188</v>
      </c>
      <c r="B148" s="22">
        <v>981</v>
      </c>
      <c r="C148" s="22" t="str">
        <f>C147</f>
        <v>0503</v>
      </c>
      <c r="D148" s="57" t="s">
        <v>219</v>
      </c>
      <c r="E148" s="22" t="str">
        <f>E147</f>
        <v>200</v>
      </c>
      <c r="F148" s="23">
        <f t="shared" si="13"/>
        <v>742.68832999999995</v>
      </c>
      <c r="G148" s="68">
        <f>G149</f>
        <v>742688.33</v>
      </c>
      <c r="H148" s="67"/>
    </row>
    <row r="149" spans="1:8" ht="31.2" outlineLevel="4" x14ac:dyDescent="0.3">
      <c r="A149" s="65" t="s">
        <v>189</v>
      </c>
      <c r="B149" s="22">
        <v>981</v>
      </c>
      <c r="C149" s="22" t="str">
        <f>C148</f>
        <v>0503</v>
      </c>
      <c r="D149" s="57" t="s">
        <v>219</v>
      </c>
      <c r="E149" s="22" t="str">
        <f>E160</f>
        <v>000</v>
      </c>
      <c r="F149" s="23">
        <f t="shared" si="13"/>
        <v>742.68832999999995</v>
      </c>
      <c r="G149" s="68">
        <f>739700+2988.33</f>
        <v>742688.33</v>
      </c>
      <c r="H149" s="67"/>
    </row>
    <row r="150" spans="1:8" outlineLevel="4" x14ac:dyDescent="0.3">
      <c r="A150" s="71" t="s">
        <v>190</v>
      </c>
      <c r="B150" s="22">
        <v>981</v>
      </c>
      <c r="C150" s="22" t="str">
        <f>C149</f>
        <v>0503</v>
      </c>
      <c r="D150" s="22" t="str">
        <f>D151</f>
        <v>07Q51S7170</v>
      </c>
      <c r="E150" s="57" t="s">
        <v>8</v>
      </c>
      <c r="F150" s="23">
        <f t="shared" si="13"/>
        <v>372.50966</v>
      </c>
      <c r="G150" s="68">
        <f>G151</f>
        <v>372509.66</v>
      </c>
      <c r="H150" s="67"/>
    </row>
    <row r="151" spans="1:8" ht="31.2" outlineLevel="4" x14ac:dyDescent="0.3">
      <c r="A151" s="72" t="s">
        <v>189</v>
      </c>
      <c r="B151" s="70">
        <v>981</v>
      </c>
      <c r="C151" s="22" t="str">
        <f>C150</f>
        <v>0503</v>
      </c>
      <c r="D151" s="22" t="s">
        <v>220</v>
      </c>
      <c r="E151" s="22">
        <v>200</v>
      </c>
      <c r="F151" s="23">
        <f t="shared" si="13"/>
        <v>372.50966</v>
      </c>
      <c r="G151" s="68">
        <f>388600-16090.34</f>
        <v>372509.66</v>
      </c>
      <c r="H151" s="67"/>
    </row>
    <row r="152" spans="1:8" ht="46.8" outlineLevel="4" x14ac:dyDescent="0.3">
      <c r="A152" s="82" t="s">
        <v>138</v>
      </c>
      <c r="B152" s="22">
        <v>981</v>
      </c>
      <c r="C152" s="57" t="s">
        <v>81</v>
      </c>
      <c r="D152" s="22">
        <v>12000000</v>
      </c>
      <c r="E152" s="57" t="s">
        <v>8</v>
      </c>
      <c r="F152" s="23">
        <f t="shared" si="13"/>
        <v>483.16240000000005</v>
      </c>
      <c r="G152" s="68">
        <f>G153+G155+G157</f>
        <v>483162.4</v>
      </c>
      <c r="H152" s="67"/>
    </row>
    <row r="153" spans="1:8" outlineLevel="4" x14ac:dyDescent="0.3">
      <c r="A153" s="72" t="s">
        <v>201</v>
      </c>
      <c r="B153" s="70">
        <v>981</v>
      </c>
      <c r="C153" s="57" t="s">
        <v>81</v>
      </c>
      <c r="D153" s="22" t="s">
        <v>206</v>
      </c>
      <c r="E153" s="57" t="s">
        <v>8</v>
      </c>
      <c r="F153" s="23">
        <f t="shared" si="13"/>
        <v>236.3</v>
      </c>
      <c r="G153" s="68">
        <f>G154</f>
        <v>236300</v>
      </c>
      <c r="H153" s="67"/>
    </row>
    <row r="154" spans="1:8" ht="31.2" outlineLevel="4" x14ac:dyDescent="0.3">
      <c r="A154" s="72" t="s">
        <v>202</v>
      </c>
      <c r="B154" s="70">
        <v>981</v>
      </c>
      <c r="C154" s="57" t="s">
        <v>81</v>
      </c>
      <c r="D154" s="22" t="s">
        <v>206</v>
      </c>
      <c r="E154" s="57" t="s">
        <v>24</v>
      </c>
      <c r="F154" s="23">
        <f t="shared" si="13"/>
        <v>236.3</v>
      </c>
      <c r="G154" s="68">
        <f>240900-4600</f>
        <v>236300</v>
      </c>
      <c r="H154" s="67"/>
    </row>
    <row r="155" spans="1:8" outlineLevel="4" x14ac:dyDescent="0.3">
      <c r="A155" s="72" t="s">
        <v>203</v>
      </c>
      <c r="B155" s="70">
        <v>981</v>
      </c>
      <c r="C155" s="57" t="s">
        <v>81</v>
      </c>
      <c r="D155" s="22" t="s">
        <v>205</v>
      </c>
      <c r="E155" s="57" t="s">
        <v>8</v>
      </c>
      <c r="F155" s="23">
        <f t="shared" si="13"/>
        <v>236.20439999999999</v>
      </c>
      <c r="G155" s="68">
        <f>G156</f>
        <v>236204.4</v>
      </c>
      <c r="H155" s="67"/>
    </row>
    <row r="156" spans="1:8" ht="31.2" outlineLevel="4" x14ac:dyDescent="0.3">
      <c r="A156" s="72" t="s">
        <v>204</v>
      </c>
      <c r="B156" s="70">
        <v>981</v>
      </c>
      <c r="C156" s="57" t="s">
        <v>81</v>
      </c>
      <c r="D156" s="22" t="s">
        <v>205</v>
      </c>
      <c r="E156" s="57" t="s">
        <v>24</v>
      </c>
      <c r="F156" s="23">
        <f t="shared" si="13"/>
        <v>236.20439999999999</v>
      </c>
      <c r="G156" s="76">
        <f>240900-4695.6</f>
        <v>236204.4</v>
      </c>
      <c r="H156" s="67"/>
    </row>
    <row r="157" spans="1:8" outlineLevel="4" x14ac:dyDescent="0.3">
      <c r="A157" s="69" t="s">
        <v>203</v>
      </c>
      <c r="B157" s="70">
        <v>981</v>
      </c>
      <c r="C157" s="57" t="s">
        <v>81</v>
      </c>
      <c r="D157" s="22">
        <f>D158</f>
        <v>1200004410</v>
      </c>
      <c r="E157" s="57" t="s">
        <v>8</v>
      </c>
      <c r="F157" s="54">
        <f t="shared" si="13"/>
        <v>10.658000000000001</v>
      </c>
      <c r="G157" s="55">
        <f>G158</f>
        <v>10658.000000000002</v>
      </c>
      <c r="H157" s="67"/>
    </row>
    <row r="158" spans="1:8" ht="31.2" outlineLevel="4" x14ac:dyDescent="0.3">
      <c r="A158" s="69" t="s">
        <v>204</v>
      </c>
      <c r="B158" s="70">
        <v>981</v>
      </c>
      <c r="C158" s="57" t="s">
        <v>81</v>
      </c>
      <c r="D158" s="22">
        <v>1200004410</v>
      </c>
      <c r="E158" s="57" t="s">
        <v>24</v>
      </c>
      <c r="F158" s="54">
        <f t="shared" si="13"/>
        <v>10.658000000000001</v>
      </c>
      <c r="G158" s="55">
        <f>22835.4-12177.4</f>
        <v>10658.000000000002</v>
      </c>
      <c r="H158" s="67"/>
    </row>
    <row r="159" spans="1:8" ht="31.2" outlineLevel="5" x14ac:dyDescent="0.3">
      <c r="A159" s="83" t="s">
        <v>168</v>
      </c>
      <c r="B159" s="52" t="s">
        <v>5</v>
      </c>
      <c r="C159" s="8" t="s">
        <v>81</v>
      </c>
      <c r="D159" s="60" t="s">
        <v>56</v>
      </c>
      <c r="E159" s="8" t="s">
        <v>8</v>
      </c>
      <c r="F159" s="9">
        <f t="shared" si="13"/>
        <v>522.42539999999997</v>
      </c>
      <c r="G159" s="77">
        <f>G160+G162+G164</f>
        <v>522425.39999999997</v>
      </c>
    </row>
    <row r="160" spans="1:8" ht="31.2" outlineLevel="4" x14ac:dyDescent="0.3">
      <c r="A160" s="84" t="s">
        <v>96</v>
      </c>
      <c r="B160" s="8" t="s">
        <v>5</v>
      </c>
      <c r="C160" s="8" t="s">
        <v>81</v>
      </c>
      <c r="D160" s="26" t="s">
        <v>180</v>
      </c>
      <c r="E160" s="8" t="s">
        <v>8</v>
      </c>
      <c r="F160" s="9">
        <f t="shared" si="13"/>
        <v>13.164299999999988</v>
      </c>
      <c r="G160" s="12">
        <f>G161</f>
        <v>13164.299999999988</v>
      </c>
    </row>
    <row r="161" spans="1:7" ht="31.2" outlineLevel="5" x14ac:dyDescent="0.3">
      <c r="A161" s="15" t="s">
        <v>23</v>
      </c>
      <c r="B161" s="8" t="s">
        <v>5</v>
      </c>
      <c r="C161" s="8" t="s">
        <v>81</v>
      </c>
      <c r="D161" s="26" t="s">
        <v>180</v>
      </c>
      <c r="E161" s="8" t="s">
        <v>24</v>
      </c>
      <c r="F161" s="9">
        <f t="shared" si="13"/>
        <v>13.164299999999988</v>
      </c>
      <c r="G161" s="12">
        <f>152500+15000+26778.12-181113.82</f>
        <v>13164.299999999988</v>
      </c>
    </row>
    <row r="162" spans="1:7" outlineLevel="5" x14ac:dyDescent="0.3">
      <c r="A162" s="15" t="s">
        <v>198</v>
      </c>
      <c r="B162" s="8">
        <v>981</v>
      </c>
      <c r="C162" s="26" t="s">
        <v>81</v>
      </c>
      <c r="D162" s="26" t="s">
        <v>199</v>
      </c>
      <c r="E162" s="26" t="s">
        <v>8</v>
      </c>
      <c r="F162" s="9">
        <f t="shared" si="13"/>
        <v>483.8</v>
      </c>
      <c r="G162" s="12">
        <f>G163</f>
        <v>483800</v>
      </c>
    </row>
    <row r="163" spans="1:7" ht="31.2" outlineLevel="5" x14ac:dyDescent="0.3">
      <c r="A163" s="15" t="s">
        <v>23</v>
      </c>
      <c r="B163" s="8" t="s">
        <v>5</v>
      </c>
      <c r="C163" s="8" t="s">
        <v>81</v>
      </c>
      <c r="D163" s="26" t="s">
        <v>199</v>
      </c>
      <c r="E163" s="8" t="s">
        <v>24</v>
      </c>
      <c r="F163" s="9">
        <f t="shared" si="13"/>
        <v>483.8</v>
      </c>
      <c r="G163" s="12">
        <f>509200-25439.22+39.22</f>
        <v>483800</v>
      </c>
    </row>
    <row r="164" spans="1:7" outlineLevel="5" x14ac:dyDescent="0.3">
      <c r="A164" s="15" t="s">
        <v>198</v>
      </c>
      <c r="B164" s="8">
        <v>981</v>
      </c>
      <c r="C164" s="8" t="s">
        <v>81</v>
      </c>
      <c r="D164" s="26" t="s">
        <v>200</v>
      </c>
      <c r="E164" s="26" t="s">
        <v>8</v>
      </c>
      <c r="F164" s="9">
        <f t="shared" si="13"/>
        <v>25.461099999999998</v>
      </c>
      <c r="G164" s="12">
        <f>G165</f>
        <v>25461.1</v>
      </c>
    </row>
    <row r="165" spans="1:7" ht="31.2" outlineLevel="5" x14ac:dyDescent="0.3">
      <c r="A165" s="15" t="s">
        <v>23</v>
      </c>
      <c r="B165" s="8" t="s">
        <v>5</v>
      </c>
      <c r="C165" s="8" t="s">
        <v>81</v>
      </c>
      <c r="D165" s="26" t="s">
        <v>200</v>
      </c>
      <c r="E165" s="8" t="s">
        <v>24</v>
      </c>
      <c r="F165" s="9">
        <f>G165/1000</f>
        <v>25.461099999999998</v>
      </c>
      <c r="G165" s="12">
        <f>26800-1338.9</f>
        <v>25461.1</v>
      </c>
    </row>
    <row r="166" spans="1:7" hidden="1" outlineLevel="5" x14ac:dyDescent="0.3">
      <c r="A166" s="15"/>
      <c r="B166" s="8">
        <v>981</v>
      </c>
      <c r="C166" s="8">
        <v>705</v>
      </c>
      <c r="D166" s="26">
        <v>1000000</v>
      </c>
      <c r="E166" s="8">
        <v>0</v>
      </c>
      <c r="F166" s="9">
        <f t="shared" ref="F166:F171" si="14">G166/1000</f>
        <v>0</v>
      </c>
      <c r="G166" s="12"/>
    </row>
    <row r="167" spans="1:7" outlineLevel="5" x14ac:dyDescent="0.3">
      <c r="A167" s="15" t="s">
        <v>207</v>
      </c>
      <c r="B167" s="8">
        <v>981</v>
      </c>
      <c r="C167" s="26" t="s">
        <v>102</v>
      </c>
      <c r="D167" s="26" t="s">
        <v>197</v>
      </c>
      <c r="E167" s="26" t="s">
        <v>8</v>
      </c>
      <c r="F167" s="9">
        <f t="shared" si="14"/>
        <v>34.966999999999999</v>
      </c>
      <c r="G167" s="12">
        <f>G168</f>
        <v>34967</v>
      </c>
    </row>
    <row r="168" spans="1:7" outlineLevel="5" x14ac:dyDescent="0.3">
      <c r="A168" s="15" t="s">
        <v>195</v>
      </c>
      <c r="B168" s="8">
        <v>981</v>
      </c>
      <c r="C168" s="26" t="s">
        <v>102</v>
      </c>
      <c r="D168" s="26" t="s">
        <v>213</v>
      </c>
      <c r="E168" s="26" t="s">
        <v>8</v>
      </c>
      <c r="F168" s="9">
        <f t="shared" si="14"/>
        <v>34.966999999999999</v>
      </c>
      <c r="G168" s="12">
        <f>G169</f>
        <v>34967</v>
      </c>
    </row>
    <row r="169" spans="1:7" ht="31.2" outlineLevel="5" x14ac:dyDescent="0.3">
      <c r="A169" s="15" t="s">
        <v>158</v>
      </c>
      <c r="B169" s="8">
        <v>981</v>
      </c>
      <c r="C169" s="26" t="s">
        <v>102</v>
      </c>
      <c r="D169" s="26" t="s">
        <v>213</v>
      </c>
      <c r="E169" s="26">
        <v>200</v>
      </c>
      <c r="F169" s="9">
        <f t="shared" si="14"/>
        <v>34.966999999999999</v>
      </c>
      <c r="G169" s="12">
        <f>73260-38293</f>
        <v>34967</v>
      </c>
    </row>
    <row r="170" spans="1:7" outlineLevel="5" x14ac:dyDescent="0.3">
      <c r="A170" s="15" t="s">
        <v>196</v>
      </c>
      <c r="B170" s="8">
        <v>981</v>
      </c>
      <c r="C170" s="26" t="s">
        <v>102</v>
      </c>
      <c r="D170" s="26" t="s">
        <v>214</v>
      </c>
      <c r="E170" s="26" t="s">
        <v>8</v>
      </c>
      <c r="F170" s="9">
        <f t="shared" si="14"/>
        <v>0.35699999999999998</v>
      </c>
      <c r="G170" s="12">
        <f>G171</f>
        <v>357</v>
      </c>
    </row>
    <row r="171" spans="1:7" ht="31.2" outlineLevel="5" x14ac:dyDescent="0.3">
      <c r="A171" s="15" t="s">
        <v>158</v>
      </c>
      <c r="B171" s="8">
        <v>981</v>
      </c>
      <c r="C171" s="26" t="s">
        <v>102</v>
      </c>
      <c r="D171" s="26" t="s">
        <v>214</v>
      </c>
      <c r="E171" s="26">
        <v>200</v>
      </c>
      <c r="F171" s="9">
        <f t="shared" si="14"/>
        <v>0.35699999999999998</v>
      </c>
      <c r="G171" s="12">
        <f>740-383</f>
        <v>357</v>
      </c>
    </row>
    <row r="172" spans="1:7" hidden="1" outlineLevel="5" x14ac:dyDescent="0.3">
      <c r="A172" s="15"/>
      <c r="B172" s="8"/>
      <c r="C172" s="8"/>
      <c r="D172" s="26"/>
      <c r="E172" s="26"/>
      <c r="F172" s="9"/>
      <c r="G172" s="12"/>
    </row>
    <row r="173" spans="1:7" hidden="1" outlineLevel="5" x14ac:dyDescent="0.3">
      <c r="A173" s="15"/>
      <c r="B173" s="8"/>
      <c r="C173" s="8"/>
      <c r="D173" s="26"/>
      <c r="E173" s="26"/>
      <c r="F173" s="9"/>
      <c r="G173" s="12"/>
    </row>
    <row r="174" spans="1:7" hidden="1" outlineLevel="5" x14ac:dyDescent="0.3">
      <c r="A174" s="15"/>
      <c r="B174" s="8"/>
      <c r="C174" s="8"/>
      <c r="D174" s="26"/>
      <c r="E174" s="26"/>
      <c r="F174" s="9"/>
      <c r="G174" s="12"/>
    </row>
    <row r="175" spans="1:7" hidden="1" outlineLevel="5" x14ac:dyDescent="0.3">
      <c r="A175" s="15"/>
      <c r="B175" s="8"/>
      <c r="C175" s="8"/>
      <c r="D175" s="26"/>
      <c r="E175" s="26"/>
      <c r="F175" s="9"/>
      <c r="G175" s="12"/>
    </row>
    <row r="176" spans="1:7" hidden="1" outlineLevel="5" x14ac:dyDescent="0.3">
      <c r="A176" s="15"/>
      <c r="B176" s="8"/>
      <c r="C176" s="8"/>
      <c r="D176" s="26"/>
      <c r="E176" s="26"/>
      <c r="F176" s="9"/>
      <c r="G176" s="12"/>
    </row>
    <row r="177" spans="1:8" hidden="1" outlineLevel="5" x14ac:dyDescent="0.3">
      <c r="A177" s="15"/>
      <c r="B177" s="8"/>
      <c r="C177" s="8"/>
      <c r="D177" s="26"/>
      <c r="E177" s="26"/>
      <c r="F177" s="9"/>
      <c r="G177" s="12"/>
    </row>
    <row r="178" spans="1:8" hidden="1" outlineLevel="5" x14ac:dyDescent="0.3">
      <c r="A178" s="15"/>
      <c r="B178" s="8"/>
      <c r="C178" s="8"/>
      <c r="D178" s="26"/>
      <c r="E178" s="26"/>
      <c r="F178" s="9"/>
      <c r="G178" s="12"/>
    </row>
    <row r="179" spans="1:8" hidden="1" collapsed="1" x14ac:dyDescent="0.3"/>
    <row r="180" spans="1:8" hidden="1" outlineLevel="5" x14ac:dyDescent="0.3">
      <c r="A180" s="15" t="s">
        <v>97</v>
      </c>
      <c r="B180" s="8" t="s">
        <v>5</v>
      </c>
      <c r="C180" s="8" t="s">
        <v>81</v>
      </c>
      <c r="D180" s="45" t="s">
        <v>98</v>
      </c>
      <c r="E180" s="8" t="s">
        <v>8</v>
      </c>
      <c r="F180" s="9">
        <f t="shared" si="13"/>
        <v>0</v>
      </c>
      <c r="G180" s="12">
        <f>G181</f>
        <v>0</v>
      </c>
    </row>
    <row r="181" spans="1:8" ht="31.2" hidden="1" outlineLevel="5" x14ac:dyDescent="0.3">
      <c r="A181" s="15" t="s">
        <v>23</v>
      </c>
      <c r="B181" s="8" t="s">
        <v>5</v>
      </c>
      <c r="C181" s="8" t="s">
        <v>81</v>
      </c>
      <c r="D181" s="45" t="s">
        <v>98</v>
      </c>
      <c r="E181" s="8" t="s">
        <v>24</v>
      </c>
      <c r="F181" s="9">
        <f t="shared" si="13"/>
        <v>0</v>
      </c>
      <c r="G181" s="12">
        <f>139600-139600</f>
        <v>0</v>
      </c>
      <c r="H181" s="1" t="s">
        <v>144</v>
      </c>
    </row>
    <row r="182" spans="1:8" ht="31.2" hidden="1" outlineLevel="1" x14ac:dyDescent="0.3">
      <c r="A182" s="15" t="s">
        <v>137</v>
      </c>
      <c r="B182" s="26" t="s">
        <v>5</v>
      </c>
      <c r="C182" s="26" t="s">
        <v>81</v>
      </c>
      <c r="D182" s="26" t="s">
        <v>135</v>
      </c>
      <c r="E182" s="26" t="s">
        <v>8</v>
      </c>
      <c r="F182" s="9">
        <f t="shared" si="13"/>
        <v>0</v>
      </c>
      <c r="G182" s="12">
        <f>G183</f>
        <v>0</v>
      </c>
    </row>
    <row r="183" spans="1:8" ht="31.2" hidden="1" outlineLevel="2" x14ac:dyDescent="0.3">
      <c r="A183" s="15" t="s">
        <v>23</v>
      </c>
      <c r="B183" s="26" t="s">
        <v>5</v>
      </c>
      <c r="C183" s="26" t="s">
        <v>81</v>
      </c>
      <c r="D183" s="26" t="s">
        <v>135</v>
      </c>
      <c r="E183" s="26" t="s">
        <v>24</v>
      </c>
      <c r="F183" s="9">
        <f t="shared" si="13"/>
        <v>0</v>
      </c>
      <c r="G183" s="12">
        <v>0</v>
      </c>
    </row>
    <row r="184" spans="1:8" hidden="1" outlineLevel="3" x14ac:dyDescent="0.3">
      <c r="A184" s="18" t="s">
        <v>99</v>
      </c>
      <c r="B184" s="10" t="s">
        <v>5</v>
      </c>
      <c r="C184" s="10" t="s">
        <v>100</v>
      </c>
      <c r="D184" s="10" t="s">
        <v>7</v>
      </c>
      <c r="E184" s="10" t="s">
        <v>8</v>
      </c>
      <c r="F184" s="9">
        <f t="shared" si="13"/>
        <v>0</v>
      </c>
      <c r="G184" s="12">
        <f t="shared" ref="G184:G187" si="15">G185</f>
        <v>0</v>
      </c>
    </row>
    <row r="185" spans="1:8" ht="31.2" hidden="1" outlineLevel="4" x14ac:dyDescent="0.3">
      <c r="A185" s="15" t="s">
        <v>101</v>
      </c>
      <c r="B185" s="8" t="s">
        <v>5</v>
      </c>
      <c r="C185" s="8" t="s">
        <v>102</v>
      </c>
      <c r="D185" s="8" t="s">
        <v>7</v>
      </c>
      <c r="E185" s="8" t="s">
        <v>8</v>
      </c>
      <c r="F185" s="9">
        <f t="shared" si="13"/>
        <v>0</v>
      </c>
      <c r="G185" s="12">
        <f t="shared" si="15"/>
        <v>0</v>
      </c>
    </row>
    <row r="186" spans="1:8" ht="62.4" hidden="1" outlineLevel="5" x14ac:dyDescent="0.3">
      <c r="A186" s="15" t="s">
        <v>13</v>
      </c>
      <c r="B186" s="8" t="s">
        <v>5</v>
      </c>
      <c r="C186" s="8" t="s">
        <v>102</v>
      </c>
      <c r="D186" s="8" t="s">
        <v>14</v>
      </c>
      <c r="E186" s="8" t="s">
        <v>8</v>
      </c>
      <c r="F186" s="9">
        <f t="shared" si="13"/>
        <v>0</v>
      </c>
      <c r="G186" s="12">
        <f t="shared" si="15"/>
        <v>0</v>
      </c>
    </row>
    <row r="187" spans="1:8" ht="31.2" hidden="1" outlineLevel="1" x14ac:dyDescent="0.3">
      <c r="A187" s="15" t="s">
        <v>103</v>
      </c>
      <c r="B187" s="8" t="s">
        <v>5</v>
      </c>
      <c r="C187" s="8" t="s">
        <v>102</v>
      </c>
      <c r="D187" s="8" t="s">
        <v>104</v>
      </c>
      <c r="E187" s="8" t="s">
        <v>8</v>
      </c>
      <c r="F187" s="9">
        <f t="shared" si="13"/>
        <v>0</v>
      </c>
      <c r="G187" s="12">
        <f t="shared" si="15"/>
        <v>0</v>
      </c>
    </row>
    <row r="188" spans="1:8" ht="31.2" hidden="1" outlineLevel="2" x14ac:dyDescent="0.3">
      <c r="A188" s="15" t="s">
        <v>23</v>
      </c>
      <c r="B188" s="8" t="s">
        <v>5</v>
      </c>
      <c r="C188" s="8" t="s">
        <v>102</v>
      </c>
      <c r="D188" s="8" t="s">
        <v>104</v>
      </c>
      <c r="E188" s="8" t="s">
        <v>24</v>
      </c>
      <c r="F188" s="9">
        <f t="shared" si="13"/>
        <v>0</v>
      </c>
      <c r="G188" s="12">
        <v>0</v>
      </c>
    </row>
    <row r="189" spans="1:8" outlineLevel="3" x14ac:dyDescent="0.3">
      <c r="A189" s="18" t="s">
        <v>105</v>
      </c>
      <c r="B189" s="10" t="s">
        <v>5</v>
      </c>
      <c r="C189" s="10" t="s">
        <v>106</v>
      </c>
      <c r="D189" s="10" t="s">
        <v>7</v>
      </c>
      <c r="E189" s="10" t="s">
        <v>8</v>
      </c>
      <c r="F189" s="11">
        <f t="shared" si="13"/>
        <v>2390.2830099999996</v>
      </c>
      <c r="G189" s="12">
        <f t="shared" ref="G189:G190" si="16">G190</f>
        <v>2390283.0099999998</v>
      </c>
    </row>
    <row r="190" spans="1:8" outlineLevel="4" x14ac:dyDescent="0.3">
      <c r="A190" s="15" t="s">
        <v>107</v>
      </c>
      <c r="B190" s="8" t="s">
        <v>5</v>
      </c>
      <c r="C190" s="8" t="s">
        <v>108</v>
      </c>
      <c r="D190" s="8" t="s">
        <v>7</v>
      </c>
      <c r="E190" s="8" t="s">
        <v>8</v>
      </c>
      <c r="F190" s="9">
        <f t="shared" si="13"/>
        <v>2390.2830099999996</v>
      </c>
      <c r="G190" s="12">
        <f t="shared" si="16"/>
        <v>2390283.0099999998</v>
      </c>
    </row>
    <row r="191" spans="1:8" ht="33" customHeight="1" outlineLevel="5" x14ac:dyDescent="0.3">
      <c r="A191" s="81" t="s">
        <v>166</v>
      </c>
      <c r="B191" s="8" t="s">
        <v>5</v>
      </c>
      <c r="C191" s="8" t="s">
        <v>108</v>
      </c>
      <c r="D191" s="8" t="s">
        <v>109</v>
      </c>
      <c r="E191" s="8" t="s">
        <v>8</v>
      </c>
      <c r="F191" s="9">
        <f t="shared" si="13"/>
        <v>2390.2830099999996</v>
      </c>
      <c r="G191" s="12">
        <f>G192+G195+G197</f>
        <v>2390283.0099999998</v>
      </c>
    </row>
    <row r="192" spans="1:8" outlineLevel="5" x14ac:dyDescent="0.3">
      <c r="A192" s="15" t="s">
        <v>110</v>
      </c>
      <c r="B192" s="8" t="s">
        <v>5</v>
      </c>
      <c r="C192" s="8" t="s">
        <v>108</v>
      </c>
      <c r="D192" s="8" t="s">
        <v>111</v>
      </c>
      <c r="E192" s="8" t="s">
        <v>8</v>
      </c>
      <c r="F192" s="9">
        <f t="shared" si="13"/>
        <v>2008.68301</v>
      </c>
      <c r="G192" s="12">
        <f>G193+G194</f>
        <v>2008683.01</v>
      </c>
    </row>
    <row r="193" spans="1:7" ht="54" customHeight="1" outlineLevel="1" x14ac:dyDescent="0.3">
      <c r="A193" s="15" t="s">
        <v>17</v>
      </c>
      <c r="B193" s="8" t="s">
        <v>5</v>
      </c>
      <c r="C193" s="8" t="s">
        <v>108</v>
      </c>
      <c r="D193" s="8" t="s">
        <v>111</v>
      </c>
      <c r="E193" s="8" t="s">
        <v>18</v>
      </c>
      <c r="F193" s="9">
        <f>G193/1000</f>
        <v>991.54683</v>
      </c>
      <c r="G193" s="12">
        <f>967220-88900+138485-25258.17</f>
        <v>991546.83</v>
      </c>
    </row>
    <row r="194" spans="1:7" ht="31.2" outlineLevel="2" x14ac:dyDescent="0.3">
      <c r="A194" s="15" t="s">
        <v>23</v>
      </c>
      <c r="B194" s="8" t="s">
        <v>5</v>
      </c>
      <c r="C194" s="8" t="s">
        <v>108</v>
      </c>
      <c r="D194" s="8" t="s">
        <v>111</v>
      </c>
      <c r="E194" s="8" t="s">
        <v>24</v>
      </c>
      <c r="F194" s="9">
        <f t="shared" si="13"/>
        <v>1017.1361800000001</v>
      </c>
      <c r="G194" s="44">
        <f>965160+16.24+44820.05+34904.23+30000-57764.34</f>
        <v>1017136.18</v>
      </c>
    </row>
    <row r="195" spans="1:7" ht="26.4" outlineLevel="2" x14ac:dyDescent="0.3">
      <c r="A195" s="48" t="s">
        <v>150</v>
      </c>
      <c r="B195" s="8" t="s">
        <v>5</v>
      </c>
      <c r="C195" s="8" t="s">
        <v>108</v>
      </c>
      <c r="D195" s="8" t="str">
        <f>D196</f>
        <v>080001403А</v>
      </c>
      <c r="E195" s="8" t="s">
        <v>8</v>
      </c>
      <c r="F195" s="9">
        <f t="shared" ref="F195:F196" si="17">G195/1000</f>
        <v>381.6</v>
      </c>
      <c r="G195" s="12">
        <f>G196</f>
        <v>381600</v>
      </c>
    </row>
    <row r="196" spans="1:7" ht="41.4" customHeight="1" outlineLevel="2" x14ac:dyDescent="0.3">
      <c r="A196" s="85" t="s">
        <v>151</v>
      </c>
      <c r="B196" s="8" t="s">
        <v>5</v>
      </c>
      <c r="C196" s="8" t="s">
        <v>108</v>
      </c>
      <c r="D196" s="8" t="s">
        <v>149</v>
      </c>
      <c r="E196" s="8" t="s">
        <v>18</v>
      </c>
      <c r="F196" s="9">
        <f t="shared" si="17"/>
        <v>381.6</v>
      </c>
      <c r="G196" s="12">
        <f>209500+88900+83200</f>
        <v>381600</v>
      </c>
    </row>
    <row r="197" spans="1:7" hidden="1" outlineLevel="2" x14ac:dyDescent="0.3">
      <c r="A197" s="49" t="s">
        <v>160</v>
      </c>
      <c r="B197" s="8" t="s">
        <v>5</v>
      </c>
      <c r="C197" s="8" t="s">
        <v>108</v>
      </c>
      <c r="D197" s="8" t="s">
        <v>161</v>
      </c>
      <c r="E197" s="8" t="s">
        <v>8</v>
      </c>
      <c r="F197" s="9">
        <f t="shared" ref="F197" si="18">G197/1000</f>
        <v>0</v>
      </c>
      <c r="G197" s="12">
        <f>G198</f>
        <v>0</v>
      </c>
    </row>
    <row r="198" spans="1:7" ht="26.4" hidden="1" outlineLevel="2" x14ac:dyDescent="0.3">
      <c r="A198" s="49" t="s">
        <v>162</v>
      </c>
      <c r="B198" s="8" t="s">
        <v>5</v>
      </c>
      <c r="C198" s="8" t="s">
        <v>108</v>
      </c>
      <c r="D198" s="8" t="s">
        <v>161</v>
      </c>
      <c r="E198" s="8">
        <v>200</v>
      </c>
      <c r="F198" s="9">
        <f t="shared" ref="F198" si="19">G198/1000</f>
        <v>0</v>
      </c>
      <c r="G198" s="12">
        <v>0</v>
      </c>
    </row>
    <row r="199" spans="1:7" hidden="1" outlineLevel="2" x14ac:dyDescent="0.3">
      <c r="A199" s="49"/>
      <c r="B199" s="52"/>
      <c r="C199" s="8"/>
      <c r="D199" s="8"/>
      <c r="E199" s="8"/>
      <c r="F199" s="9"/>
      <c r="G199" s="12"/>
    </row>
    <row r="200" spans="1:7" hidden="1" outlineLevel="2" x14ac:dyDescent="0.3">
      <c r="A200" s="49"/>
      <c r="B200" s="52"/>
      <c r="C200" s="8"/>
      <c r="D200" s="8"/>
      <c r="E200" s="8"/>
      <c r="F200" s="9"/>
      <c r="G200" s="12"/>
    </row>
    <row r="201" spans="1:7" outlineLevel="3" x14ac:dyDescent="0.3">
      <c r="A201" s="53" t="s">
        <v>112</v>
      </c>
      <c r="B201" s="10" t="s">
        <v>5</v>
      </c>
      <c r="C201" s="10" t="s">
        <v>113</v>
      </c>
      <c r="D201" s="10" t="s">
        <v>7</v>
      </c>
      <c r="E201" s="10" t="s">
        <v>8</v>
      </c>
      <c r="F201" s="11">
        <f t="shared" si="13"/>
        <v>44.1</v>
      </c>
      <c r="G201" s="12">
        <f t="shared" ref="G201:G204" si="20">G202</f>
        <v>44100</v>
      </c>
    </row>
    <row r="202" spans="1:7" outlineLevel="4" x14ac:dyDescent="0.3">
      <c r="A202" s="15" t="s">
        <v>114</v>
      </c>
      <c r="B202" s="8" t="s">
        <v>5</v>
      </c>
      <c r="C202" s="8" t="s">
        <v>115</v>
      </c>
      <c r="D202" s="8" t="s">
        <v>7</v>
      </c>
      <c r="E202" s="8" t="s">
        <v>8</v>
      </c>
      <c r="F202" s="9">
        <f t="shared" si="13"/>
        <v>44.1</v>
      </c>
      <c r="G202" s="12">
        <f t="shared" si="20"/>
        <v>44100</v>
      </c>
    </row>
    <row r="203" spans="1:7" ht="60" customHeight="1" outlineLevel="5" x14ac:dyDescent="0.3">
      <c r="A203" s="15" t="s">
        <v>156</v>
      </c>
      <c r="B203" s="8" t="s">
        <v>5</v>
      </c>
      <c r="C203" s="8" t="s">
        <v>115</v>
      </c>
      <c r="D203" s="8" t="s">
        <v>14</v>
      </c>
      <c r="E203" s="8" t="s">
        <v>8</v>
      </c>
      <c r="F203" s="9">
        <f t="shared" si="13"/>
        <v>44.1</v>
      </c>
      <c r="G203" s="12">
        <f t="shared" si="20"/>
        <v>44100</v>
      </c>
    </row>
    <row r="204" spans="1:7" outlineLevel="1" x14ac:dyDescent="0.3">
      <c r="A204" s="15" t="s">
        <v>116</v>
      </c>
      <c r="B204" s="8" t="s">
        <v>5</v>
      </c>
      <c r="C204" s="8" t="s">
        <v>115</v>
      </c>
      <c r="D204" s="8" t="s">
        <v>117</v>
      </c>
      <c r="E204" s="8" t="s">
        <v>8</v>
      </c>
      <c r="F204" s="9">
        <f t="shared" si="13"/>
        <v>44.1</v>
      </c>
      <c r="G204" s="12">
        <f t="shared" si="20"/>
        <v>44100</v>
      </c>
    </row>
    <row r="205" spans="1:7" ht="17.399999999999999" customHeight="1" outlineLevel="2" x14ac:dyDescent="0.3">
      <c r="A205" s="15" t="s">
        <v>118</v>
      </c>
      <c r="B205" s="8" t="s">
        <v>5</v>
      </c>
      <c r="C205" s="8" t="s">
        <v>115</v>
      </c>
      <c r="D205" s="8" t="s">
        <v>117</v>
      </c>
      <c r="E205" s="8" t="s">
        <v>119</v>
      </c>
      <c r="F205" s="9">
        <f t="shared" si="13"/>
        <v>44.1</v>
      </c>
      <c r="G205" s="12">
        <v>44100</v>
      </c>
    </row>
    <row r="206" spans="1:7" outlineLevel="3" x14ac:dyDescent="0.3">
      <c r="A206" s="18" t="s">
        <v>120</v>
      </c>
      <c r="B206" s="10" t="s">
        <v>5</v>
      </c>
      <c r="C206" s="10" t="s">
        <v>121</v>
      </c>
      <c r="D206" s="10" t="s">
        <v>7</v>
      </c>
      <c r="E206" s="10" t="s">
        <v>8</v>
      </c>
      <c r="F206" s="11">
        <f t="shared" si="13"/>
        <v>15</v>
      </c>
      <c r="G206" s="12">
        <f t="shared" ref="G206:G209" si="21">G207</f>
        <v>15000</v>
      </c>
    </row>
    <row r="207" spans="1:7" outlineLevel="4" x14ac:dyDescent="0.3">
      <c r="A207" s="15" t="s">
        <v>122</v>
      </c>
      <c r="B207" s="8" t="s">
        <v>5</v>
      </c>
      <c r="C207" s="8" t="s">
        <v>123</v>
      </c>
      <c r="D207" s="8" t="s">
        <v>7</v>
      </c>
      <c r="E207" s="8" t="s">
        <v>8</v>
      </c>
      <c r="F207" s="9">
        <f t="shared" si="13"/>
        <v>15</v>
      </c>
      <c r="G207" s="12">
        <f t="shared" si="21"/>
        <v>15000</v>
      </c>
    </row>
    <row r="208" spans="1:7" ht="31.2" outlineLevel="4" x14ac:dyDescent="0.3">
      <c r="A208" s="15" t="s">
        <v>165</v>
      </c>
      <c r="B208" s="8" t="s">
        <v>5</v>
      </c>
      <c r="C208" s="8" t="s">
        <v>123</v>
      </c>
      <c r="D208" s="8" t="s">
        <v>124</v>
      </c>
      <c r="E208" s="8" t="s">
        <v>8</v>
      </c>
      <c r="F208" s="9">
        <f t="shared" si="13"/>
        <v>15</v>
      </c>
      <c r="G208" s="12">
        <f t="shared" si="21"/>
        <v>15000</v>
      </c>
    </row>
    <row r="209" spans="1:7" outlineLevel="5" x14ac:dyDescent="0.3">
      <c r="A209" s="15" t="s">
        <v>125</v>
      </c>
      <c r="B209" s="8" t="s">
        <v>5</v>
      </c>
      <c r="C209" s="8" t="s">
        <v>123</v>
      </c>
      <c r="D209" s="8" t="s">
        <v>126</v>
      </c>
      <c r="E209" s="8" t="s">
        <v>8</v>
      </c>
      <c r="F209" s="9">
        <f t="shared" si="13"/>
        <v>15</v>
      </c>
      <c r="G209" s="12">
        <f t="shared" si="21"/>
        <v>15000</v>
      </c>
    </row>
    <row r="210" spans="1:7" ht="16.2" customHeight="1" x14ac:dyDescent="0.3">
      <c r="A210" s="15" t="s">
        <v>23</v>
      </c>
      <c r="B210" s="8">
        <v>981</v>
      </c>
      <c r="C210" s="8">
        <v>1102</v>
      </c>
      <c r="D210" s="8">
        <v>1000004010</v>
      </c>
      <c r="E210" s="8">
        <v>200</v>
      </c>
      <c r="F210" s="9">
        <f t="shared" si="13"/>
        <v>15</v>
      </c>
      <c r="G210" s="12">
        <v>15000</v>
      </c>
    </row>
    <row r="211" spans="1:7" ht="16.2" hidden="1" customHeight="1" x14ac:dyDescent="0.3">
      <c r="A211" s="19" t="s">
        <v>118</v>
      </c>
      <c r="B211" s="20" t="s">
        <v>5</v>
      </c>
      <c r="C211" s="20" t="s">
        <v>123</v>
      </c>
      <c r="D211" s="20" t="s">
        <v>126</v>
      </c>
      <c r="E211" s="20" t="s">
        <v>119</v>
      </c>
      <c r="F211" s="9">
        <f t="shared" si="13"/>
        <v>0</v>
      </c>
      <c r="G211" s="12">
        <v>0</v>
      </c>
    </row>
    <row r="212" spans="1:7" ht="16.2" customHeight="1" x14ac:dyDescent="0.3">
      <c r="A212" s="92" t="s">
        <v>127</v>
      </c>
      <c r="B212" s="93"/>
      <c r="C212" s="93"/>
      <c r="D212" s="93"/>
      <c r="E212" s="93"/>
      <c r="F212" s="11">
        <f>G212/1000</f>
        <v>25225.090039999999</v>
      </c>
      <c r="G212" s="13">
        <f>G206+G201+G189+G184+G117+G85+G71+G65+G11+G167</f>
        <v>25225090.039999999</v>
      </c>
    </row>
    <row r="213" spans="1:7" x14ac:dyDescent="0.3">
      <c r="A213" s="16"/>
      <c r="B213" s="6"/>
      <c r="C213" s="6"/>
      <c r="D213" s="6"/>
      <c r="E213" s="6"/>
      <c r="F213" s="6"/>
      <c r="G213" s="6"/>
    </row>
    <row r="214" spans="1:7" x14ac:dyDescent="0.3">
      <c r="A214" s="87"/>
      <c r="B214" s="88"/>
      <c r="C214" s="88"/>
      <c r="D214" s="88"/>
      <c r="E214" s="88"/>
      <c r="F214" s="88"/>
      <c r="G214" s="88"/>
    </row>
  </sheetData>
  <mergeCells count="5">
    <mergeCell ref="A214:G214"/>
    <mergeCell ref="A6:G6"/>
    <mergeCell ref="A7:G7"/>
    <mergeCell ref="A8:G8"/>
    <mergeCell ref="A212:E212"/>
  </mergeCells>
  <pageMargins left="0.78740157480314965" right="0.39370078740157483" top="0.19685039370078741" bottom="0.19685039370078741" header="0" footer="0"/>
  <pageSetup paperSize="9" scale="67" fitToWidth="2" fitToHeight="2" orientation="portrait" r:id="rId1"/>
  <headerFooter>
    <oddHeader>&amp;R&amp;P</oddHeader>
    <evenHeader>&amp;R&amp;P</evenHeader>
  </headerFooter>
  <rowBreaks count="2" manualBreakCount="2">
    <brk id="98" max="7" man="1"/>
    <brk id="1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Приложение6</vt:lpstr>
      <vt:lpstr>Приложение6!Заголовки_для_печати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2024-12-25T04:50:20Z</cp:lastPrinted>
  <dcterms:created xsi:type="dcterms:W3CDTF">2020-02-04T06:06:40Z</dcterms:created>
  <dcterms:modified xsi:type="dcterms:W3CDTF">2024-12-25T10:10:36Z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